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3 сесія РІШЕННЯ 15.04.2025\"/>
    </mc:Choice>
  </mc:AlternateContent>
  <xr:revisionPtr revIDLastSave="0" documentId="13_ncr:1_{0EA57722-6A38-4BF6-90D6-D2927D13C84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9" i="1" l="1"/>
  <c r="K68" i="3" l="1"/>
  <c r="G68" i="3"/>
  <c r="J67" i="3"/>
  <c r="O67" i="3" s="1"/>
  <c r="J66" i="3"/>
  <c r="O66" i="3" s="1"/>
  <c r="O65" i="3"/>
  <c r="J65" i="3"/>
  <c r="J64" i="3"/>
  <c r="O63" i="3"/>
  <c r="N63" i="3"/>
  <c r="P63" i="3" s="1"/>
  <c r="M63" i="3"/>
  <c r="J63" i="3"/>
  <c r="O62" i="3"/>
  <c r="M62" i="3"/>
  <c r="N62" i="3" s="1"/>
  <c r="P62" i="3" s="1"/>
  <c r="J61" i="3"/>
  <c r="P60" i="3"/>
  <c r="O60" i="3"/>
  <c r="N60" i="3"/>
  <c r="M60" i="3"/>
  <c r="O59" i="3"/>
  <c r="M59" i="3"/>
  <c r="N59" i="3" s="1"/>
  <c r="P59" i="3" s="1"/>
  <c r="O58" i="3"/>
  <c r="L58" i="3"/>
  <c r="N58" i="3" s="1"/>
  <c r="P58" i="3" s="1"/>
  <c r="J57" i="3"/>
  <c r="O57" i="3" s="1"/>
  <c r="J56" i="3"/>
  <c r="M56" i="3" s="1"/>
  <c r="O55" i="3"/>
  <c r="N55" i="3"/>
  <c r="P55" i="3" s="1"/>
  <c r="M55" i="3"/>
  <c r="J55" i="3"/>
  <c r="J54" i="3"/>
  <c r="J53" i="3"/>
  <c r="J52" i="3"/>
  <c r="O52" i="3" s="1"/>
  <c r="J51" i="3"/>
  <c r="O50" i="3"/>
  <c r="N50" i="3"/>
  <c r="P50" i="3" s="1"/>
  <c r="M50" i="3"/>
  <c r="L50" i="3"/>
  <c r="J50" i="3"/>
  <c r="J49" i="3"/>
  <c r="O48" i="3"/>
  <c r="N48" i="3"/>
  <c r="P48" i="3" s="1"/>
  <c r="M48" i="3"/>
  <c r="J48" i="3"/>
  <c r="J47" i="3"/>
  <c r="O47" i="3" s="1"/>
  <c r="J46" i="3"/>
  <c r="M46" i="3" s="1"/>
  <c r="J45" i="3"/>
  <c r="O45" i="3" s="1"/>
  <c r="J44" i="3"/>
  <c r="O44" i="3" s="1"/>
  <c r="O43" i="3"/>
  <c r="J43" i="3"/>
  <c r="J42" i="3"/>
  <c r="O42" i="3" s="1"/>
  <c r="O41" i="3"/>
  <c r="N41" i="3"/>
  <c r="P41" i="3" s="1"/>
  <c r="M41" i="3"/>
  <c r="J41" i="3"/>
  <c r="J40" i="3"/>
  <c r="L40" i="3" s="1"/>
  <c r="O39" i="3"/>
  <c r="M39" i="3"/>
  <c r="N39" i="3" s="1"/>
  <c r="P39" i="3" s="1"/>
  <c r="J39" i="3"/>
  <c r="J38" i="3"/>
  <c r="J37" i="3"/>
  <c r="J36" i="3"/>
  <c r="O36" i="3" s="1"/>
  <c r="J35" i="3"/>
  <c r="M35" i="3" s="1"/>
  <c r="O34" i="3"/>
  <c r="J34" i="3"/>
  <c r="M34" i="3" s="1"/>
  <c r="N34" i="3" s="1"/>
  <c r="P34" i="3" s="1"/>
  <c r="J33" i="3"/>
  <c r="O33" i="3" s="1"/>
  <c r="O32" i="3"/>
  <c r="M32" i="3"/>
  <c r="N32" i="3" s="1"/>
  <c r="P32" i="3" s="1"/>
  <c r="J32" i="3"/>
  <c r="J31" i="3"/>
  <c r="J30" i="3"/>
  <c r="M30" i="3" s="1"/>
  <c r="J29" i="3"/>
  <c r="O29" i="3" s="1"/>
  <c r="J28" i="3"/>
  <c r="M28" i="3" s="1"/>
  <c r="O27" i="3"/>
  <c r="N27" i="3"/>
  <c r="P27" i="3" s="1"/>
  <c r="M27" i="3"/>
  <c r="L27" i="3"/>
  <c r="J26" i="3"/>
  <c r="J25" i="3"/>
  <c r="M25" i="3" s="1"/>
  <c r="O24" i="3"/>
  <c r="J24" i="3"/>
  <c r="M24" i="3" s="1"/>
  <c r="N24" i="3" s="1"/>
  <c r="P24" i="3" s="1"/>
  <c r="J23" i="3"/>
  <c r="O23" i="3" s="1"/>
  <c r="O22" i="3"/>
  <c r="M22" i="3"/>
  <c r="N22" i="3" s="1"/>
  <c r="P22" i="3" s="1"/>
  <c r="L22" i="3"/>
  <c r="J21" i="3"/>
  <c r="M21" i="3" s="1"/>
  <c r="J20" i="3"/>
  <c r="M20" i="3" s="1"/>
  <c r="J19" i="3"/>
  <c r="O19" i="3" s="1"/>
  <c r="J18" i="3"/>
  <c r="J17" i="3"/>
  <c r="M17" i="3" s="1"/>
  <c r="J16" i="3"/>
  <c r="O16" i="3" s="1"/>
  <c r="J15" i="3"/>
  <c r="O14" i="3"/>
  <c r="J14" i="3"/>
  <c r="M14" i="3" s="1"/>
  <c r="N14" i="3" s="1"/>
  <c r="P14" i="3" s="1"/>
  <c r="J13" i="3"/>
  <c r="O12" i="3"/>
  <c r="M12" i="3"/>
  <c r="N12" i="3" s="1"/>
  <c r="J12" i="3"/>
  <c r="H55" i="2"/>
  <c r="F55" i="2"/>
  <c r="E55" i="2"/>
  <c r="N54" i="2"/>
  <c r="N53" i="2"/>
  <c r="H51" i="2"/>
  <c r="M51" i="2" s="1"/>
  <c r="M49" i="2"/>
  <c r="L49" i="2"/>
  <c r="N49" i="2" s="1"/>
  <c r="K49" i="2"/>
  <c r="I49" i="2"/>
  <c r="H49" i="2"/>
  <c r="H47" i="2"/>
  <c r="M47" i="2" s="1"/>
  <c r="M45" i="2"/>
  <c r="I45" i="2"/>
  <c r="L45" i="2" s="1"/>
  <c r="N45" i="2" s="1"/>
  <c r="H45" i="2"/>
  <c r="H43" i="2"/>
  <c r="I43" i="2" s="1"/>
  <c r="H41" i="2"/>
  <c r="H39" i="2"/>
  <c r="M39" i="2" s="1"/>
  <c r="H37" i="2"/>
  <c r="M35" i="2"/>
  <c r="H35" i="2"/>
  <c r="H33" i="2"/>
  <c r="M33" i="2" s="1"/>
  <c r="M31" i="2"/>
  <c r="L31" i="2"/>
  <c r="N31" i="2" s="1"/>
  <c r="K31" i="2"/>
  <c r="I31" i="2"/>
  <c r="M29" i="2"/>
  <c r="K29" i="2"/>
  <c r="I29" i="2"/>
  <c r="L29" i="2" s="1"/>
  <c r="N29" i="2" s="1"/>
  <c r="M27" i="2"/>
  <c r="K27" i="2"/>
  <c r="I27" i="2"/>
  <c r="L27" i="2" s="1"/>
  <c r="N27" i="2" s="1"/>
  <c r="M25" i="2"/>
  <c r="I25" i="2"/>
  <c r="L25" i="2" s="1"/>
  <c r="N25" i="2" s="1"/>
  <c r="H23" i="2"/>
  <c r="M23" i="2" s="1"/>
  <c r="M21" i="2"/>
  <c r="H21" i="2"/>
  <c r="I21" i="2" s="1"/>
  <c r="L21" i="2" s="1"/>
  <c r="N21" i="2" s="1"/>
  <c r="H19" i="2"/>
  <c r="M17" i="2"/>
  <c r="K17" i="2"/>
  <c r="I17" i="2"/>
  <c r="L17" i="2" s="1"/>
  <c r="N17" i="2" s="1"/>
  <c r="M16" i="2"/>
  <c r="I16" i="2"/>
  <c r="L16" i="2" s="1"/>
  <c r="N16" i="2" s="1"/>
  <c r="H15" i="2"/>
  <c r="M15" i="2" s="1"/>
  <c r="M14" i="2"/>
  <c r="L14" i="2"/>
  <c r="N14" i="2" s="1"/>
  <c r="I14" i="2"/>
  <c r="M13" i="2"/>
  <c r="K13" i="2"/>
  <c r="I13" i="2"/>
  <c r="L13" i="2" s="1"/>
  <c r="N13" i="2" s="1"/>
  <c r="M12" i="2"/>
  <c r="K12" i="2"/>
  <c r="I12" i="2"/>
  <c r="R15" i="1"/>
  <c r="R16" i="1"/>
  <c r="R17" i="1"/>
  <c r="T17" i="1" s="1"/>
  <c r="R19" i="1"/>
  <c r="T19" i="1" s="1"/>
  <c r="R20" i="1"/>
  <c r="T20" i="1" s="1"/>
  <c r="R21" i="1"/>
  <c r="R22" i="1"/>
  <c r="T22" i="1" s="1"/>
  <c r="R24" i="1"/>
  <c r="R25" i="1"/>
  <c r="R26" i="1"/>
  <c r="T26" i="1" s="1"/>
  <c r="R27" i="1"/>
  <c r="T27" i="1" s="1"/>
  <c r="R28" i="1"/>
  <c r="T28" i="1" s="1"/>
  <c r="T16" i="1"/>
  <c r="M13" i="1"/>
  <c r="R13" i="1" s="1"/>
  <c r="T13" i="1" s="1"/>
  <c r="M14" i="1"/>
  <c r="R14" i="1" s="1"/>
  <c r="T14" i="1" s="1"/>
  <c r="M12" i="1"/>
  <c r="R12" i="1" s="1"/>
  <c r="T12" i="1" s="1"/>
  <c r="M23" i="1"/>
  <c r="R23" i="1" s="1"/>
  <c r="T23" i="1" s="1"/>
  <c r="N29" i="1"/>
  <c r="T24" i="1"/>
  <c r="T15" i="1"/>
  <c r="G29" i="1"/>
  <c r="M37" i="3" l="1"/>
  <c r="N37" i="3" s="1"/>
  <c r="P37" i="3" s="1"/>
  <c r="N15" i="3"/>
  <c r="N54" i="3"/>
  <c r="P54" i="3" s="1"/>
  <c r="N26" i="3"/>
  <c r="P26" i="3" s="1"/>
  <c r="P12" i="3"/>
  <c r="N51" i="3"/>
  <c r="P51" i="3" s="1"/>
  <c r="L37" i="3"/>
  <c r="N30" i="3"/>
  <c r="P30" i="3" s="1"/>
  <c r="O30" i="3"/>
  <c r="M42" i="3"/>
  <c r="N42" i="3" s="1"/>
  <c r="P42" i="3" s="1"/>
  <c r="O15" i="3"/>
  <c r="O68" i="3" s="1"/>
  <c r="N28" i="3"/>
  <c r="P28" i="3" s="1"/>
  <c r="O35" i="3"/>
  <c r="O28" i="3"/>
  <c r="M40" i="3"/>
  <c r="N40" i="3" s="1"/>
  <c r="P40" i="3" s="1"/>
  <c r="M47" i="3"/>
  <c r="O51" i="3"/>
  <c r="O64" i="3"/>
  <c r="O13" i="3"/>
  <c r="M26" i="3"/>
  <c r="M31" i="3"/>
  <c r="N31" i="3" s="1"/>
  <c r="P31" i="3" s="1"/>
  <c r="M38" i="3"/>
  <c r="N38" i="3" s="1"/>
  <c r="P38" i="3" s="1"/>
  <c r="N47" i="3"/>
  <c r="P47" i="3" s="1"/>
  <c r="O49" i="3"/>
  <c r="M54" i="3"/>
  <c r="O40" i="3"/>
  <c r="M45" i="3"/>
  <c r="N45" i="3" s="1"/>
  <c r="P45" i="3" s="1"/>
  <c r="M67" i="3"/>
  <c r="N67" i="3" s="1"/>
  <c r="P67" i="3" s="1"/>
  <c r="M19" i="3"/>
  <c r="N19" i="3" s="1"/>
  <c r="P19" i="3" s="1"/>
  <c r="O21" i="3"/>
  <c r="M29" i="3"/>
  <c r="O31" i="3"/>
  <c r="N36" i="3"/>
  <c r="P36" i="3" s="1"/>
  <c r="O38" i="3"/>
  <c r="L43" i="3"/>
  <c r="M43" i="3" s="1"/>
  <c r="N43" i="3" s="1"/>
  <c r="P43" i="3" s="1"/>
  <c r="M52" i="3"/>
  <c r="M57" i="3"/>
  <c r="N57" i="3" s="1"/>
  <c r="P57" i="3" s="1"/>
  <c r="L65" i="3"/>
  <c r="M65" i="3" s="1"/>
  <c r="N65" i="3" s="1"/>
  <c r="P65" i="3" s="1"/>
  <c r="M15" i="3"/>
  <c r="N20" i="3"/>
  <c r="M44" i="3"/>
  <c r="N44" i="3" s="1"/>
  <c r="P44" i="3" s="1"/>
  <c r="O20" i="3"/>
  <c r="N25" i="3"/>
  <c r="P25" i="3" s="1"/>
  <c r="N35" i="3"/>
  <c r="O37" i="3"/>
  <c r="L49" i="3"/>
  <c r="O53" i="3"/>
  <c r="M64" i="3"/>
  <c r="N64" i="3" s="1"/>
  <c r="P64" i="3" s="1"/>
  <c r="M13" i="3"/>
  <c r="N13" i="3" s="1"/>
  <c r="M23" i="3"/>
  <c r="N56" i="3"/>
  <c r="N23" i="3"/>
  <c r="P23" i="3" s="1"/>
  <c r="O56" i="3"/>
  <c r="M16" i="3"/>
  <c r="N16" i="3" s="1"/>
  <c r="P16" i="3" s="1"/>
  <c r="N21" i="3"/>
  <c r="P21" i="3" s="1"/>
  <c r="M36" i="3"/>
  <c r="N29" i="3"/>
  <c r="P29" i="3" s="1"/>
  <c r="N52" i="3"/>
  <c r="P52" i="3" s="1"/>
  <c r="J68" i="3"/>
  <c r="N17" i="3"/>
  <c r="P17" i="3" s="1"/>
  <c r="N46" i="3"/>
  <c r="P46" i="3" s="1"/>
  <c r="M53" i="3"/>
  <c r="N53" i="3" s="1"/>
  <c r="P53" i="3" s="1"/>
  <c r="M66" i="3"/>
  <c r="N66" i="3" s="1"/>
  <c r="P66" i="3" s="1"/>
  <c r="M51" i="3"/>
  <c r="M18" i="3"/>
  <c r="N18" i="3" s="1"/>
  <c r="P18" i="3" s="1"/>
  <c r="M33" i="3"/>
  <c r="N33" i="3" s="1"/>
  <c r="P33" i="3" s="1"/>
  <c r="M49" i="3"/>
  <c r="N49" i="3" s="1"/>
  <c r="P49" i="3" s="1"/>
  <c r="O61" i="3"/>
  <c r="M61" i="3"/>
  <c r="N61" i="3" s="1"/>
  <c r="P61" i="3" s="1"/>
  <c r="O46" i="3"/>
  <c r="L19" i="2"/>
  <c r="N19" i="2" s="1"/>
  <c r="L41" i="2"/>
  <c r="N41" i="2" s="1"/>
  <c r="L12" i="2"/>
  <c r="J37" i="2"/>
  <c r="L37" i="2" s="1"/>
  <c r="N37" i="2" s="1"/>
  <c r="I23" i="2"/>
  <c r="I33" i="2"/>
  <c r="I55" i="2" s="1"/>
  <c r="M41" i="2"/>
  <c r="J51" i="2"/>
  <c r="L51" i="2" s="1"/>
  <c r="N51" i="2" s="1"/>
  <c r="L23" i="2"/>
  <c r="N23" i="2" s="1"/>
  <c r="M37" i="2"/>
  <c r="M55" i="2" s="1"/>
  <c r="I47" i="2"/>
  <c r="L47" i="2" s="1"/>
  <c r="N47" i="2" s="1"/>
  <c r="J19" i="2"/>
  <c r="M19" i="2"/>
  <c r="I35" i="2"/>
  <c r="K39" i="2"/>
  <c r="M43" i="2"/>
  <c r="I41" i="2"/>
  <c r="J15" i="2"/>
  <c r="J55" i="2" s="1"/>
  <c r="L43" i="2"/>
  <c r="N43" i="2" s="1"/>
  <c r="K35" i="2"/>
  <c r="L35" i="2" s="1"/>
  <c r="N35" i="2" s="1"/>
  <c r="L39" i="2"/>
  <c r="N39" i="2" s="1"/>
  <c r="I39" i="2"/>
  <c r="K29" i="1"/>
  <c r="J29" i="1"/>
  <c r="P13" i="3" l="1"/>
  <c r="P68" i="3" s="1"/>
  <c r="N68" i="3"/>
  <c r="M68" i="3"/>
  <c r="P56" i="3"/>
  <c r="P20" i="3"/>
  <c r="P35" i="3"/>
  <c r="L68" i="3"/>
  <c r="P15" i="3"/>
  <c r="K55" i="2"/>
  <c r="L33" i="2"/>
  <c r="N33" i="2" s="1"/>
  <c r="L15" i="2"/>
  <c r="N15" i="2" s="1"/>
  <c r="N12" i="2"/>
  <c r="S29" i="1"/>
  <c r="Q29" i="1"/>
  <c r="M29" i="1"/>
  <c r="L55" i="2" l="1"/>
  <c r="N55" i="2"/>
  <c r="T29" i="1"/>
  <c r="R29" i="1"/>
</calcChain>
</file>

<file path=xl/sharedStrings.xml><?xml version="1.0" encoding="utf-8"?>
<sst xmlns="http://schemas.openxmlformats.org/spreadsheetml/2006/main" count="300" uniqueCount="123">
  <si>
    <t xml:space="preserve">                                               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</si>
  <si>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</si>
  <si>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</si>
  <si>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</si>
  <si>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</si>
  <si>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</si>
  <si>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</si>
  <si>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</si>
  <si>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</si>
  <si>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</si>
  <si>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</si>
  <si>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</si>
  <si>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</si>
  <si>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</si>
  <si>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</si>
  <si>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</si>
  <si>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</si>
  <si>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</si>
  <si>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</si>
  <si>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</si>
  <si>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</si>
  <si>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</si>
  <si>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</si>
  <si>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 xml:space="preserve">   КЗ "Центр культурних послуг " на 2025 рік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</si>
  <si>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</si>
  <si>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</si>
  <si>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</si>
  <si>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</si>
  <si>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</si>
  <si>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</si>
  <si>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Фахівець з персоналу</t>
  </si>
  <si>
    <t>Діловод</t>
  </si>
  <si>
    <t>Гол. Бухгалтер</t>
  </si>
  <si>
    <t>Фахівці центру К.П.</t>
  </si>
  <si>
    <t>Методист</t>
  </si>
  <si>
    <t>Організатор культ роб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</si>
  <si>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</si>
  <si>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</si>
  <si>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</si>
  <si>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</si>
  <si>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</si>
  <si>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</si>
  <si>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</si>
  <si>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</si>
  <si>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>Фонд заробітної плати 9 міс.  (грн.)</t>
  </si>
  <si>
    <t>Відділ бух обліку і звітності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</si>
  <si>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</si>
  <si>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</si>
  <si>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r>
      <t>Димерська селищна рада</t>
    </r>
    <r>
      <rPr>
        <u/>
        <sz val="10"/>
        <color rgb="FF000000"/>
        <rFont val="Times New Roman"/>
        <family val="1"/>
        <charset val="204"/>
      </rPr>
      <t xml:space="preserve">        (Бібліотеки)     на 2025 рік ( з 1.05.2025р.)</t>
    </r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</si>
  <si>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</si>
  <si>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</si>
  <si>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</si>
  <si>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</si>
  <si>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</si>
  <si>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</si>
  <si>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>Фонд заробітної плати на 8 місяців  (грн.)</t>
  </si>
  <si>
    <t>Димер</t>
  </si>
  <si>
    <t xml:space="preserve">Зав. Філіалом </t>
  </si>
  <si>
    <t xml:space="preserve">Бібліотекар І категорії </t>
  </si>
  <si>
    <t>2432.2</t>
  </si>
  <si>
    <t>Прибиральник</t>
  </si>
  <si>
    <t>Абрамівка</t>
  </si>
  <si>
    <t>Бібліотекар</t>
  </si>
  <si>
    <t>Богдани</t>
  </si>
  <si>
    <t>Вахівка</t>
  </si>
  <si>
    <t>Глібівка</t>
  </si>
  <si>
    <t>Демидів</t>
  </si>
  <si>
    <t>Катюжанка</t>
  </si>
  <si>
    <t>Козаровичі</t>
  </si>
  <si>
    <t>Литвинівка</t>
  </si>
  <si>
    <t>Любимівка</t>
  </si>
  <si>
    <t>Лісовичи</t>
  </si>
  <si>
    <t>2432.1</t>
  </si>
  <si>
    <t>Рови</t>
  </si>
  <si>
    <t>Р.Димер</t>
  </si>
  <si>
    <t>Сичівка</t>
  </si>
  <si>
    <t>Сухолуччя</t>
  </si>
  <si>
    <t>Толокунь</t>
  </si>
  <si>
    <t>Федорівка</t>
  </si>
  <si>
    <t>Ясногородка</t>
  </si>
  <si>
    <t>Мол. пр Ко_LaBA</t>
  </si>
  <si>
    <t>фахівець зт пит молоді</t>
  </si>
  <si>
    <r>
      <t>Димерська селищна рада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2025  рік</t>
    </r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</si>
  <si>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</si>
  <si>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</si>
  <si>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</si>
  <si>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</si>
  <si>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</si>
  <si>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</si>
  <si>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</si>
  <si>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</si>
  <si>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</si>
  <si>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</si>
  <si>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</si>
  <si>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</si>
  <si>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</si>
  <si>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</si>
  <si>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</si>
  <si>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</si>
  <si>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</si>
  <si>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</si>
  <si>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</si>
  <si>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</si>
  <si>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</si>
  <si>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</si>
  <si>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</si>
  <si>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</si>
  <si>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</si>
  <si>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</si>
  <si>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</si>
  <si>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</si>
  <si>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>Додаток №2</t>
  </si>
  <si>
    <t>до рішення Димерської селищної ради</t>
  </si>
  <si>
    <t>від 15 квітня 2025 року №2155-63-VІІІ</t>
  </si>
  <si>
    <t>Секретар селищної ради                                                                                                           Людмила ІВАНОВА</t>
  </si>
  <si>
    <t>Додаток №4</t>
  </si>
  <si>
    <t>Додаток №3</t>
  </si>
  <si>
    <t xml:space="preserve">                                                                 від 15 квітня 2025 оку №2155-63-VІІІ</t>
  </si>
  <si>
    <t xml:space="preserve"> від 15 квітня 2025 року №2155-63-VІІІ</t>
  </si>
  <si>
    <t>Секретар селищної   ради                  Людмила ІВАНОВА</t>
  </si>
  <si>
    <r>
      <rPr>
        <b/>
        <sz val="12"/>
        <color rgb="FF000000"/>
        <rFont val="Times New Roman"/>
        <family val="1"/>
        <charset val="204"/>
      </rPr>
      <t xml:space="preserve">Секретар селищної ради  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>Людмила ІВАНОВА</t>
    </r>
  </si>
  <si>
    <t xml:space="preserve">                                                      </t>
  </si>
  <si>
    <r>
      <t xml:space="preserve">                                         </t>
    </r>
    <r>
      <rPr>
        <b/>
        <sz val="9"/>
        <color rgb="FF000000"/>
        <rFont val="Times New Roman"/>
        <family val="1"/>
        <charset val="204"/>
      </rPr>
      <t xml:space="preserve"> Людмила ІВАНОВА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</si>
</sst>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9" fillId="0" borderId="3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0" fontId="13" fillId="0" borderId="3" xfId="0" applyFont="1" applyBorder="1"/>
    <xf numFmtId="0" fontId="9" fillId="0" borderId="3" xfId="0" applyFont="1" applyBorder="1"/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vertical="center" wrapText="1"/>
    </xf>
    <xf numFmtId="2" fontId="2" fillId="0" borderId="0" xfId="0" applyNumberFormat="1" applyFont="1"/>
    <xf numFmtId="9" fontId="9" fillId="0" borderId="3" xfId="0" applyNumberFormat="1" applyFont="1" applyBorder="1" applyAlignment="1">
      <alignment horizontal="center" vertical="center" wrapText="1"/>
    </xf>
    <xf numFmtId="9" fontId="13" fillId="0" borderId="3" xfId="0" applyNumberFormat="1" applyFont="1" applyBorder="1" applyAlignment="1">
      <alignment horizontal="center" vertical="center"/>
    </xf>
    <xf numFmtId="9" fontId="13" fillId="0" borderId="3" xfId="0" applyNumberFormat="1" applyFont="1" applyBorder="1" applyAlignment="1">
      <alignment horizontal="center" vertical="center" wrapText="1"/>
    </xf>
    <xf numFmtId="0" fontId="17" fillId="0" borderId="0" xfId="0" applyFo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24" fillId="3" borderId="0" xfId="0" applyFont="1" applyFill="1"/>
    <xf numFmtId="2" fontId="19" fillId="3" borderId="0" xfId="0" applyNumberFormat="1" applyFont="1" applyFill="1" applyAlignment="1">
      <alignment horizontal="right"/>
    </xf>
    <xf numFmtId="0" fontId="16" fillId="0" borderId="0" xfId="0" applyFont="1"/>
    <xf numFmtId="0" fontId="24" fillId="0" borderId="0" xfId="0" applyFont="1"/>
    <xf numFmtId="0" fontId="17" fillId="0" borderId="0" xfId="0" applyFont="1" applyAlignment="1">
      <alignment horizontal="right" vertical="center"/>
    </xf>
    <xf numFmtId="0" fontId="23" fillId="0" borderId="0" xfId="0" applyFont="1"/>
    <xf numFmtId="0" fontId="27" fillId="0" borderId="0" xfId="0" applyFont="1" applyAlignment="1">
      <alignment horizontal="left"/>
    </xf>
    <xf numFmtId="0" fontId="27" fillId="0" borderId="0" xfId="0" applyFont="1"/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3" xfId="0" applyFont="1" applyBorder="1" applyAlignment="1">
      <alignment vertical="top" wrapText="1"/>
    </xf>
    <xf numFmtId="0" fontId="31" fillId="0" borderId="3" xfId="0" applyFont="1" applyBorder="1"/>
    <xf numFmtId="49" fontId="31" fillId="0" borderId="3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2" fontId="32" fillId="0" borderId="3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7" xfId="0" applyNumberFormat="1" applyFont="1" applyBorder="1" applyAlignment="1">
      <alignment horizontal="center" vertical="center" wrapText="1"/>
    </xf>
    <xf numFmtId="0" fontId="30" fillId="0" borderId="0" xfId="0" applyFont="1"/>
    <xf numFmtId="0" fontId="31" fillId="0" borderId="3" xfId="0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1" fillId="3" borderId="3" xfId="0" applyFont="1" applyFill="1" applyBorder="1"/>
    <xf numFmtId="0" fontId="31" fillId="3" borderId="7" xfId="0" applyFont="1" applyFill="1" applyBorder="1"/>
    <xf numFmtId="0" fontId="31" fillId="0" borderId="7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 wrapText="1"/>
    </xf>
    <xf numFmtId="0" fontId="34" fillId="0" borderId="11" xfId="0" applyFont="1" applyBorder="1"/>
    <xf numFmtId="0" fontId="35" fillId="0" borderId="11" xfId="0" applyFont="1" applyBorder="1"/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vertical="top" wrapText="1"/>
    </xf>
    <xf numFmtId="0" fontId="34" fillId="0" borderId="0" xfId="0" applyFont="1"/>
    <xf numFmtId="2" fontId="23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2" fontId="17" fillId="0" borderId="0" xfId="0" applyNumberFormat="1" applyFont="1"/>
    <xf numFmtId="0" fontId="34" fillId="0" borderId="0" xfId="0" applyFont="1" applyAlignment="1">
      <alignment horizontal="center" vertical="center"/>
    </xf>
    <xf numFmtId="0" fontId="36" fillId="0" borderId="0" xfId="0" applyFont="1"/>
    <xf numFmtId="0" fontId="17" fillId="0" borderId="0" xfId="0" applyFont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1" fontId="12" fillId="0" borderId="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1" fontId="12" fillId="0" borderId="6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29" fillId="0" borderId="1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0" fillId="3" borderId="0" xfId="0" applyFont="1" applyFill="1" applyAlignment="1">
      <alignment horizontal="right"/>
    </xf>
    <xf numFmtId="0" fontId="19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topLeftCell="B1" workbookViewId="0">
      <selection activeCell="U29" sqref="U29"/>
    </sheetView>
  </sheetViews>
  <sheetFormatPr defaultRowHeight="14.4" x14ac:dyDescent="0.3"/>
  <cols>
    <col min="1" max="1" width="3" hidden="1" customWidth="1"/>
    <col min="2" max="2" width="3.44140625" customWidth="1"/>
    <col min="3" max="3" width="10.21875" customWidth="1"/>
    <col min="4" max="4" width="3.21875" style="55" hidden="1" customWidth="1"/>
    <col min="5" max="5" width="12.77734375" customWidth="1"/>
    <col min="6" max="6" width="7.21875" customWidth="1"/>
    <col min="7" max="8" width="4.77734375" style="56" customWidth="1"/>
    <col min="9" max="9" width="4.77734375" customWidth="1"/>
    <col min="10" max="10" width="9.5546875" customWidth="1"/>
    <col min="11" max="11" width="7" customWidth="1"/>
    <col min="12" max="12" width="4.5546875" customWidth="1"/>
    <col min="13" max="15" width="8.77734375" customWidth="1"/>
    <col min="16" max="16" width="8.77734375" hidden="1" customWidth="1"/>
    <col min="17" max="17" width="8.44140625" bestFit="1" customWidth="1"/>
    <col min="18" max="18" width="9.21875" customWidth="1"/>
    <col min="19" max="19" width="8.21875" customWidth="1"/>
    <col min="20" max="20" width="9.77734375" customWidth="1"/>
    <col min="21" max="21" width="10.21875" customWidth="1"/>
  </cols>
  <sheetData>
    <row r="1" spans="1:22" s="1" customFormat="1" ht="13.8" x14ac:dyDescent="0.25">
      <c r="D1" s="2"/>
      <c r="R1" s="146" t="s">
        <v>111</v>
      </c>
      <c r="S1" s="146"/>
      <c r="T1" s="146"/>
    </row>
    <row r="2" spans="1:22" s="1" customFormat="1" ht="13.8" x14ac:dyDescent="0.25">
      <c r="B2" s="3"/>
      <c r="C2" s="3"/>
      <c r="D2" s="2"/>
      <c r="E2" s="3"/>
      <c r="F2" s="3"/>
      <c r="G2" s="3"/>
      <c r="H2" s="3"/>
      <c r="I2" s="4"/>
      <c r="J2" s="5"/>
      <c r="K2" s="5"/>
      <c r="L2" s="5"/>
      <c r="M2" s="147"/>
      <c r="N2" s="147"/>
      <c r="O2" s="147"/>
      <c r="P2" s="147"/>
      <c r="Q2" s="147"/>
      <c r="R2" s="6"/>
      <c r="S2" s="147" t="s">
        <v>112</v>
      </c>
      <c r="T2" s="147"/>
    </row>
    <row r="3" spans="1:22" s="1" customFormat="1" ht="13.8" x14ac:dyDescent="0.25">
      <c r="D3" s="2"/>
      <c r="J3" s="5"/>
      <c r="K3" s="5"/>
      <c r="L3" s="5"/>
      <c r="M3" s="148" t="s">
        <v>113</v>
      </c>
      <c r="N3" s="148"/>
      <c r="O3" s="148"/>
      <c r="P3" s="148"/>
      <c r="Q3" s="148"/>
      <c r="R3" s="148"/>
      <c r="S3" s="148"/>
      <c r="T3" s="148"/>
    </row>
    <row r="4" spans="1:22" s="1" customFormat="1" ht="13.8" x14ac:dyDescent="0.25">
      <c r="D4" s="2"/>
      <c r="M4" s="7"/>
      <c r="N4" s="7"/>
      <c r="O4" s="7"/>
      <c r="P4" s="7"/>
      <c r="Q4" s="7"/>
      <c r="R4" s="7"/>
      <c r="S4" s="8"/>
      <c r="T4" s="9"/>
    </row>
    <row r="5" spans="1:22" s="1" customFormat="1" ht="13.8" x14ac:dyDescent="0.25">
      <c r="B5" s="5"/>
      <c r="C5" s="5"/>
      <c r="D5" s="2"/>
      <c r="E5" s="5"/>
      <c r="F5" s="5"/>
      <c r="G5" s="5"/>
      <c r="H5" s="5"/>
      <c r="I5" s="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</row>
    <row r="6" spans="1:22" s="1" customFormat="1" ht="13.8" x14ac:dyDescent="0.25">
      <c r="C6" s="10"/>
      <c r="D6" s="11"/>
      <c r="E6" s="10"/>
      <c r="F6" s="10"/>
      <c r="G6" s="10"/>
      <c r="H6" s="10"/>
      <c r="I6" s="10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</row>
    <row r="7" spans="1:22" s="1" customFormat="1" ht="13.8" x14ac:dyDescent="0.25">
      <c r="B7" s="12" t="s">
        <v>0</v>
      </c>
      <c r="C7" s="12"/>
      <c r="D7" s="11"/>
      <c r="E7" s="12"/>
      <c r="F7" s="12"/>
      <c r="G7" s="5"/>
      <c r="H7" s="5"/>
      <c r="I7" s="5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"/>
    </row>
    <row r="8" spans="1:22" s="1" customFormat="1" ht="15.6" x14ac:dyDescent="0.25">
      <c r="B8" s="138" t="s">
        <v>1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</row>
    <row r="9" spans="1:22" s="1" customFormat="1" ht="13.8" x14ac:dyDescent="0.25">
      <c r="B9" s="139" t="s">
        <v>23</v>
      </c>
      <c r="C9" s="139"/>
      <c r="D9" s="139"/>
      <c r="E9" s="139"/>
      <c r="F9" s="139"/>
      <c r="G9" s="139"/>
      <c r="H9" s="139"/>
      <c r="I9" s="139"/>
      <c r="J9" s="139"/>
      <c r="K9" s="14"/>
      <c r="L9" s="14"/>
      <c r="M9" s="14"/>
      <c r="N9" s="14"/>
      <c r="O9" s="14"/>
      <c r="P9" s="14"/>
      <c r="Q9" s="14"/>
    </row>
    <row r="10" spans="1:22" s="1" customFormat="1" ht="13.8" x14ac:dyDescent="0.25">
      <c r="B10" s="140" t="s">
        <v>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1" t="s">
        <v>3</v>
      </c>
      <c r="T10" s="141"/>
      <c r="U10" s="141"/>
    </row>
    <row r="11" spans="1:22" s="22" customFormat="1" ht="51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46</v>
      </c>
      <c r="N11" s="19" t="s">
        <v>26</v>
      </c>
      <c r="O11" s="19" t="s">
        <v>27</v>
      </c>
      <c r="P11" s="19"/>
      <c r="Q11" s="19" t="s">
        <v>15</v>
      </c>
      <c r="R11" s="19" t="s">
        <v>16</v>
      </c>
      <c r="S11" s="20" t="s">
        <v>17</v>
      </c>
      <c r="T11" s="19" t="s">
        <v>44</v>
      </c>
      <c r="U11" s="21"/>
    </row>
    <row r="12" spans="1:22" s="1" customFormat="1" ht="13.8" x14ac:dyDescent="0.25">
      <c r="A12" s="23"/>
      <c r="B12" s="24">
        <v>1</v>
      </c>
      <c r="C12" s="57" t="s">
        <v>25</v>
      </c>
      <c r="D12" s="26"/>
      <c r="E12" s="57" t="s">
        <v>24</v>
      </c>
      <c r="F12" s="27" t="s">
        <v>18</v>
      </c>
      <c r="G12" s="28">
        <v>1</v>
      </c>
      <c r="H12" s="28">
        <v>1</v>
      </c>
      <c r="I12" s="19">
        <v>16</v>
      </c>
      <c r="J12" s="29">
        <v>8914</v>
      </c>
      <c r="K12" s="30"/>
      <c r="L12" s="70">
        <v>0.1</v>
      </c>
      <c r="M12" s="30">
        <f>J12*L12</f>
        <v>891.40000000000009</v>
      </c>
      <c r="N12" s="30">
        <v>4457</v>
      </c>
      <c r="O12" s="30">
        <v>17828</v>
      </c>
      <c r="P12" s="30"/>
      <c r="Q12" s="30"/>
      <c r="R12" s="29">
        <f>J12+M12+N12+O12+Q12+K12</f>
        <v>32090.400000000001</v>
      </c>
      <c r="S12" s="31">
        <v>8914</v>
      </c>
      <c r="T12" s="32">
        <f>SUM(R12*9+S12)</f>
        <v>297727.60000000003</v>
      </c>
      <c r="U12" s="10"/>
      <c r="V12" s="67"/>
    </row>
    <row r="13" spans="1:22" s="1" customFormat="1" ht="13.8" x14ac:dyDescent="0.25">
      <c r="A13" s="23"/>
      <c r="B13" s="24"/>
      <c r="C13" s="59"/>
      <c r="D13" s="34"/>
      <c r="E13" s="64" t="s">
        <v>28</v>
      </c>
      <c r="F13" s="27" t="s">
        <v>19</v>
      </c>
      <c r="G13" s="28">
        <v>1</v>
      </c>
      <c r="H13" s="28"/>
      <c r="I13" s="19">
        <v>15</v>
      </c>
      <c r="J13" s="29">
        <v>8243</v>
      </c>
      <c r="K13" s="30"/>
      <c r="L13" s="70">
        <v>0.2</v>
      </c>
      <c r="M13" s="30">
        <f t="shared" ref="M13:M14" si="0">J13*L13</f>
        <v>1648.6000000000001</v>
      </c>
      <c r="N13" s="30">
        <v>4121.5</v>
      </c>
      <c r="O13" s="30">
        <v>8243</v>
      </c>
      <c r="P13" s="30"/>
      <c r="Q13" s="30"/>
      <c r="R13" s="29">
        <f t="shared" ref="R13:R28" si="1">J13+M13+N13+O13+Q13+K13</f>
        <v>22256.1</v>
      </c>
      <c r="S13" s="31">
        <v>8243</v>
      </c>
      <c r="T13" s="32">
        <f t="shared" ref="T13:T20" si="2">SUM(R13*9+S13)</f>
        <v>208547.9</v>
      </c>
      <c r="U13" s="10"/>
    </row>
    <row r="14" spans="1:22" s="1" customFormat="1" ht="13.8" x14ac:dyDescent="0.25">
      <c r="A14" s="23"/>
      <c r="B14" s="24"/>
      <c r="C14" s="59"/>
      <c r="D14" s="35"/>
      <c r="E14" s="64" t="s">
        <v>29</v>
      </c>
      <c r="F14" s="27"/>
      <c r="G14" s="28">
        <v>1</v>
      </c>
      <c r="H14" s="28"/>
      <c r="I14" s="19">
        <v>15</v>
      </c>
      <c r="J14" s="29">
        <v>8243</v>
      </c>
      <c r="K14" s="30"/>
      <c r="L14" s="70">
        <v>0.3</v>
      </c>
      <c r="M14" s="30">
        <f t="shared" si="0"/>
        <v>2472.9</v>
      </c>
      <c r="N14" s="30">
        <v>4121.5</v>
      </c>
      <c r="O14" s="30">
        <v>8243</v>
      </c>
      <c r="P14" s="30"/>
      <c r="Q14" s="30"/>
      <c r="R14" s="29">
        <f t="shared" si="1"/>
        <v>23080.400000000001</v>
      </c>
      <c r="S14" s="31">
        <v>8243</v>
      </c>
      <c r="T14" s="32">
        <f t="shared" si="2"/>
        <v>215966.6</v>
      </c>
      <c r="U14" s="10"/>
    </row>
    <row r="15" spans="1:22" s="1" customFormat="1" ht="20.399999999999999" x14ac:dyDescent="0.25">
      <c r="A15" s="23"/>
      <c r="B15" s="24"/>
      <c r="C15" s="59"/>
      <c r="D15" s="35"/>
      <c r="E15" s="64" t="s">
        <v>30</v>
      </c>
      <c r="F15" s="27"/>
      <c r="G15" s="28">
        <v>1</v>
      </c>
      <c r="H15" s="28"/>
      <c r="I15" s="19">
        <v>13</v>
      </c>
      <c r="J15" s="29">
        <v>7253</v>
      </c>
      <c r="K15" s="30"/>
      <c r="L15" s="70"/>
      <c r="M15" s="30"/>
      <c r="N15" s="30">
        <v>3626.5</v>
      </c>
      <c r="O15" s="30">
        <v>7253</v>
      </c>
      <c r="P15" s="30"/>
      <c r="Q15" s="30"/>
      <c r="R15" s="29">
        <f t="shared" si="1"/>
        <v>18132.5</v>
      </c>
      <c r="S15" s="31">
        <v>7253</v>
      </c>
      <c r="T15" s="32">
        <f t="shared" si="2"/>
        <v>170445.5</v>
      </c>
      <c r="U15" s="10"/>
    </row>
    <row r="16" spans="1:22" s="1" customFormat="1" ht="13.8" x14ac:dyDescent="0.25">
      <c r="A16" s="23"/>
      <c r="B16" s="24"/>
      <c r="C16" s="59"/>
      <c r="D16" s="36"/>
      <c r="E16" s="64" t="s">
        <v>31</v>
      </c>
      <c r="F16" s="27"/>
      <c r="G16" s="28">
        <v>1</v>
      </c>
      <c r="H16" s="28"/>
      <c r="I16" s="19">
        <v>8</v>
      </c>
      <c r="J16" s="29">
        <v>5240</v>
      </c>
      <c r="K16" s="30"/>
      <c r="L16" s="70"/>
      <c r="M16" s="30"/>
      <c r="N16" s="30">
        <v>2620</v>
      </c>
      <c r="O16" s="30">
        <v>5240</v>
      </c>
      <c r="P16" s="30"/>
      <c r="Q16" s="30"/>
      <c r="R16" s="29">
        <f t="shared" si="1"/>
        <v>13100</v>
      </c>
      <c r="S16" s="31">
        <v>5240</v>
      </c>
      <c r="T16" s="32">
        <f t="shared" si="2"/>
        <v>123140</v>
      </c>
      <c r="U16" s="10"/>
    </row>
    <row r="17" spans="1:21" s="1" customFormat="1" ht="30.6" x14ac:dyDescent="0.25">
      <c r="A17" s="23"/>
      <c r="B17" s="24">
        <v>2</v>
      </c>
      <c r="C17" s="57" t="s">
        <v>45</v>
      </c>
      <c r="D17" s="37"/>
      <c r="E17" s="65" t="s">
        <v>32</v>
      </c>
      <c r="F17" s="27"/>
      <c r="G17" s="28">
        <v>1</v>
      </c>
      <c r="H17" s="28">
        <v>1</v>
      </c>
      <c r="I17" s="19">
        <v>15</v>
      </c>
      <c r="J17" s="29">
        <v>8243</v>
      </c>
      <c r="K17" s="30"/>
      <c r="L17" s="70"/>
      <c r="M17" s="30"/>
      <c r="N17" s="30">
        <v>4121.5</v>
      </c>
      <c r="O17" s="30">
        <v>8243</v>
      </c>
      <c r="P17" s="30"/>
      <c r="Q17" s="30"/>
      <c r="R17" s="29">
        <f t="shared" si="1"/>
        <v>20607.5</v>
      </c>
      <c r="S17" s="31">
        <v>8243</v>
      </c>
      <c r="T17" s="32">
        <f t="shared" si="2"/>
        <v>193710.5</v>
      </c>
      <c r="U17" s="10"/>
    </row>
    <row r="18" spans="1:21" s="1" customFormat="1" ht="13.8" x14ac:dyDescent="0.25">
      <c r="A18" s="23"/>
      <c r="B18" s="24"/>
      <c r="C18" s="58"/>
      <c r="D18" s="33"/>
      <c r="E18" s="63"/>
      <c r="F18" s="27"/>
      <c r="G18" s="28"/>
      <c r="H18" s="28"/>
      <c r="I18" s="19">
        <v>12</v>
      </c>
      <c r="J18" s="29"/>
      <c r="K18" s="30"/>
      <c r="L18" s="70"/>
      <c r="M18" s="30"/>
      <c r="N18" s="30"/>
      <c r="O18" s="30"/>
      <c r="P18" s="30"/>
      <c r="Q18" s="30"/>
      <c r="R18" s="29"/>
      <c r="S18" s="31"/>
      <c r="T18" s="32"/>
      <c r="U18" s="10"/>
    </row>
    <row r="19" spans="1:21" s="1" customFormat="1" ht="20.399999999999999" x14ac:dyDescent="0.25">
      <c r="A19" s="23"/>
      <c r="B19" s="24">
        <v>3</v>
      </c>
      <c r="C19" s="58" t="s">
        <v>33</v>
      </c>
      <c r="D19" s="34"/>
      <c r="E19" s="64" t="s">
        <v>34</v>
      </c>
      <c r="F19" s="27"/>
      <c r="G19" s="28">
        <v>2</v>
      </c>
      <c r="H19" s="28"/>
      <c r="I19" s="19">
        <v>12</v>
      </c>
      <c r="J19" s="29">
        <v>13546</v>
      </c>
      <c r="K19" s="30"/>
      <c r="L19" s="70"/>
      <c r="M19" s="30"/>
      <c r="N19" s="30">
        <v>6773</v>
      </c>
      <c r="O19" s="30">
        <v>13546</v>
      </c>
      <c r="P19" s="30"/>
      <c r="Q19" s="30"/>
      <c r="R19" s="29">
        <f t="shared" si="1"/>
        <v>33865</v>
      </c>
      <c r="S19" s="31">
        <v>13546</v>
      </c>
      <c r="T19" s="32">
        <f t="shared" si="2"/>
        <v>318331</v>
      </c>
      <c r="U19" s="10"/>
    </row>
    <row r="20" spans="1:21" s="1" customFormat="1" ht="20.399999999999999" x14ac:dyDescent="0.25">
      <c r="A20" s="23"/>
      <c r="B20" s="24"/>
      <c r="C20" s="59"/>
      <c r="D20" s="35"/>
      <c r="E20" s="64" t="s">
        <v>35</v>
      </c>
      <c r="F20" s="27"/>
      <c r="G20" s="28">
        <v>1</v>
      </c>
      <c r="H20" s="28"/>
      <c r="I20" s="19">
        <v>12</v>
      </c>
      <c r="J20" s="29">
        <v>6773</v>
      </c>
      <c r="K20" s="30"/>
      <c r="L20" s="70"/>
      <c r="M20" s="30"/>
      <c r="N20" s="30">
        <v>3386.5</v>
      </c>
      <c r="O20" s="30">
        <v>6773</v>
      </c>
      <c r="P20" s="30"/>
      <c r="Q20" s="30"/>
      <c r="R20" s="29">
        <f t="shared" si="1"/>
        <v>16932.5</v>
      </c>
      <c r="S20" s="31">
        <v>6773</v>
      </c>
      <c r="T20" s="32">
        <f t="shared" si="2"/>
        <v>159165.5</v>
      </c>
      <c r="U20" s="10"/>
    </row>
    <row r="21" spans="1:21" s="1" customFormat="1" ht="13.8" x14ac:dyDescent="0.25">
      <c r="A21" s="23"/>
      <c r="B21" s="24"/>
      <c r="C21" s="59"/>
      <c r="D21" s="35"/>
      <c r="E21" s="64"/>
      <c r="F21" s="27"/>
      <c r="G21" s="28"/>
      <c r="H21" s="28"/>
      <c r="I21" s="19"/>
      <c r="J21" s="29"/>
      <c r="K21" s="30"/>
      <c r="L21" s="70"/>
      <c r="M21" s="30"/>
      <c r="N21" s="30"/>
      <c r="O21" s="30"/>
      <c r="P21" s="30"/>
      <c r="Q21" s="30"/>
      <c r="R21" s="29">
        <f t="shared" si="1"/>
        <v>0</v>
      </c>
      <c r="S21" s="31"/>
      <c r="T21" s="32"/>
      <c r="U21" s="10"/>
    </row>
    <row r="22" spans="1:21" s="1" customFormat="1" ht="20.399999999999999" x14ac:dyDescent="0.25">
      <c r="A22" s="23"/>
      <c r="B22" s="24">
        <v>4</v>
      </c>
      <c r="C22" s="60" t="s">
        <v>36</v>
      </c>
      <c r="D22" s="36"/>
      <c r="E22" s="64" t="s">
        <v>37</v>
      </c>
      <c r="F22" s="27" t="s">
        <v>19</v>
      </c>
      <c r="G22" s="28">
        <v>1</v>
      </c>
      <c r="H22" s="28"/>
      <c r="I22" s="19">
        <v>12</v>
      </c>
      <c r="J22" s="29">
        <v>6773</v>
      </c>
      <c r="K22" s="30"/>
      <c r="L22" s="70"/>
      <c r="M22" s="30"/>
      <c r="N22" s="30">
        <v>3386.5</v>
      </c>
      <c r="O22" s="30">
        <v>6773</v>
      </c>
      <c r="P22" s="30"/>
      <c r="Q22" s="30"/>
      <c r="R22" s="29">
        <f t="shared" si="1"/>
        <v>16932.5</v>
      </c>
      <c r="S22" s="31">
        <v>6773</v>
      </c>
      <c r="T22" s="32">
        <f>SUM(R22*9+S22)</f>
        <v>159165.5</v>
      </c>
      <c r="U22" s="10"/>
    </row>
    <row r="23" spans="1:21" s="1" customFormat="1" ht="13.8" x14ac:dyDescent="0.25">
      <c r="A23" s="23"/>
      <c r="B23" s="24"/>
      <c r="C23" s="57"/>
      <c r="D23" s="37"/>
      <c r="E23" s="65" t="s">
        <v>38</v>
      </c>
      <c r="F23" s="27" t="s">
        <v>20</v>
      </c>
      <c r="G23" s="28">
        <v>11</v>
      </c>
      <c r="H23" s="28"/>
      <c r="I23" s="19">
        <v>12</v>
      </c>
      <c r="J23" s="29">
        <v>74503</v>
      </c>
      <c r="K23" s="30"/>
      <c r="L23" s="70">
        <v>0.2</v>
      </c>
      <c r="M23" s="30">
        <f>6773*L23</f>
        <v>1354.6000000000001</v>
      </c>
      <c r="N23" s="30">
        <v>37251.5</v>
      </c>
      <c r="O23" s="30">
        <v>74503</v>
      </c>
      <c r="P23" s="30"/>
      <c r="Q23" s="30"/>
      <c r="R23" s="29">
        <f t="shared" si="1"/>
        <v>187612.1</v>
      </c>
      <c r="S23" s="31">
        <v>74503</v>
      </c>
      <c r="T23" s="32">
        <f>SUM(R23*9+S23)</f>
        <v>1763011.9000000001</v>
      </c>
      <c r="U23" s="10"/>
    </row>
    <row r="24" spans="1:21" s="1" customFormat="1" ht="13.8" x14ac:dyDescent="0.25">
      <c r="A24" s="23"/>
      <c r="B24" s="24"/>
      <c r="C24" s="61"/>
      <c r="D24" s="38"/>
      <c r="E24" s="65" t="s">
        <v>39</v>
      </c>
      <c r="F24" s="27"/>
      <c r="G24" s="28">
        <v>1</v>
      </c>
      <c r="H24" s="28"/>
      <c r="I24" s="19">
        <v>12</v>
      </c>
      <c r="J24" s="29">
        <v>6773</v>
      </c>
      <c r="K24" s="30"/>
      <c r="L24" s="70"/>
      <c r="M24" s="30"/>
      <c r="N24" s="30">
        <v>3386.5</v>
      </c>
      <c r="O24" s="30">
        <v>6773</v>
      </c>
      <c r="P24" s="30"/>
      <c r="Q24" s="30"/>
      <c r="R24" s="29">
        <f t="shared" si="1"/>
        <v>16932.5</v>
      </c>
      <c r="S24" s="31">
        <v>6773</v>
      </c>
      <c r="T24" s="32">
        <f>SUM(R24*9+S24)</f>
        <v>159165.5</v>
      </c>
      <c r="U24" s="10"/>
    </row>
    <row r="25" spans="1:21" s="1" customFormat="1" ht="13.8" x14ac:dyDescent="0.25">
      <c r="A25" s="23"/>
      <c r="B25" s="24"/>
      <c r="C25" s="62"/>
      <c r="D25" s="34"/>
      <c r="E25" s="66"/>
      <c r="F25" s="27"/>
      <c r="G25" s="28"/>
      <c r="H25" s="28"/>
      <c r="I25" s="19"/>
      <c r="J25" s="29"/>
      <c r="K25" s="30"/>
      <c r="L25" s="68"/>
      <c r="M25" s="30"/>
      <c r="N25" s="30"/>
      <c r="O25" s="30"/>
      <c r="P25" s="30"/>
      <c r="Q25" s="30"/>
      <c r="R25" s="29">
        <f t="shared" si="1"/>
        <v>0</v>
      </c>
      <c r="S25" s="31"/>
      <c r="T25" s="32"/>
      <c r="U25" s="10"/>
    </row>
    <row r="26" spans="1:21" s="1" customFormat="1" ht="20.399999999999999" x14ac:dyDescent="0.25">
      <c r="A26" s="23"/>
      <c r="B26" s="24">
        <v>6</v>
      </c>
      <c r="C26" s="57" t="s">
        <v>40</v>
      </c>
      <c r="D26" s="36"/>
      <c r="E26" s="66" t="s">
        <v>41</v>
      </c>
      <c r="F26" s="27"/>
      <c r="G26" s="28">
        <v>1</v>
      </c>
      <c r="H26" s="28"/>
      <c r="I26" s="19">
        <v>8</v>
      </c>
      <c r="J26" s="29">
        <v>5240</v>
      </c>
      <c r="K26" s="30"/>
      <c r="L26" s="68"/>
      <c r="M26" s="30"/>
      <c r="N26" s="30">
        <v>2620</v>
      </c>
      <c r="O26" s="30">
        <v>5240</v>
      </c>
      <c r="P26" s="30"/>
      <c r="Q26" s="30"/>
      <c r="R26" s="29">
        <f t="shared" si="1"/>
        <v>13100</v>
      </c>
      <c r="S26" s="31">
        <v>5240</v>
      </c>
      <c r="T26" s="32">
        <f>SUM(R26*9+S26)</f>
        <v>123140</v>
      </c>
      <c r="U26" s="10"/>
    </row>
    <row r="27" spans="1:21" s="1" customFormat="1" ht="13.8" x14ac:dyDescent="0.25">
      <c r="A27" s="23"/>
      <c r="B27" s="24"/>
      <c r="C27" s="25"/>
      <c r="D27" s="37"/>
      <c r="E27" s="65" t="s">
        <v>42</v>
      </c>
      <c r="F27" s="27">
        <v>9132</v>
      </c>
      <c r="G27" s="28">
        <v>2</v>
      </c>
      <c r="H27" s="28"/>
      <c r="I27" s="19">
        <v>1</v>
      </c>
      <c r="J27" s="29">
        <v>6390</v>
      </c>
      <c r="K27" s="30">
        <v>639</v>
      </c>
      <c r="L27" s="68"/>
      <c r="M27" s="30"/>
      <c r="N27" s="30"/>
      <c r="O27" s="30">
        <v>3195</v>
      </c>
      <c r="P27" s="30"/>
      <c r="Q27" s="30">
        <v>6415</v>
      </c>
      <c r="R27" s="29">
        <f t="shared" si="1"/>
        <v>16639</v>
      </c>
      <c r="S27" s="31">
        <v>6390</v>
      </c>
      <c r="T27" s="32">
        <f>SUM(R27*9+S27)</f>
        <v>156141</v>
      </c>
      <c r="U27" s="10"/>
    </row>
    <row r="28" spans="1:21" s="1" customFormat="1" ht="20.399999999999999" x14ac:dyDescent="0.25">
      <c r="A28" s="23"/>
      <c r="B28" s="24"/>
      <c r="C28" s="39"/>
      <c r="D28" s="33"/>
      <c r="E28" s="65" t="s">
        <v>43</v>
      </c>
      <c r="F28" s="27"/>
      <c r="G28" s="28">
        <v>1</v>
      </c>
      <c r="H28" s="28"/>
      <c r="I28" s="19">
        <v>1</v>
      </c>
      <c r="J28" s="29">
        <v>3195</v>
      </c>
      <c r="K28" s="30"/>
      <c r="L28" s="68"/>
      <c r="M28" s="30"/>
      <c r="N28" s="30"/>
      <c r="O28" s="30">
        <v>1597.5</v>
      </c>
      <c r="P28" s="30"/>
      <c r="Q28" s="30">
        <v>3207.5</v>
      </c>
      <c r="R28" s="29">
        <f t="shared" si="1"/>
        <v>8000</v>
      </c>
      <c r="S28" s="31">
        <v>3195</v>
      </c>
      <c r="T28" s="32">
        <f>SUM(R28*9+S28)</f>
        <v>75195</v>
      </c>
      <c r="U28" s="10"/>
    </row>
    <row r="29" spans="1:21" s="1" customFormat="1" ht="18.75" customHeight="1" x14ac:dyDescent="0.25">
      <c r="A29" s="23"/>
      <c r="B29" s="40"/>
      <c r="C29" s="41"/>
      <c r="D29" s="42"/>
      <c r="E29" s="43" t="s">
        <v>21</v>
      </c>
      <c r="F29" s="44"/>
      <c r="G29" s="44">
        <f>SUM(G12:G28)</f>
        <v>26</v>
      </c>
      <c r="H29" s="44"/>
      <c r="I29" s="45"/>
      <c r="J29" s="46">
        <f>SUM(J12:J28)</f>
        <v>169329</v>
      </c>
      <c r="K29" s="46">
        <f>SUM(K12:K28)</f>
        <v>639</v>
      </c>
      <c r="L29" s="69"/>
      <c r="M29" s="46">
        <f>SUM(M12:M28)</f>
        <v>6367.5</v>
      </c>
      <c r="N29" s="46">
        <f>SUM(N12:N28)</f>
        <v>79872</v>
      </c>
      <c r="O29" s="46">
        <f>SUM(O12:O28)</f>
        <v>173450.5</v>
      </c>
      <c r="P29" s="46"/>
      <c r="Q29" s="46">
        <f>SUM(Q12:Q28)</f>
        <v>9622.5</v>
      </c>
      <c r="R29" s="29">
        <f>SUM(R12:R28)</f>
        <v>439280.5</v>
      </c>
      <c r="S29" s="46">
        <f>SUM(S12:S28)</f>
        <v>169329</v>
      </c>
      <c r="T29" s="46">
        <f>SUM(T12:T28)</f>
        <v>4122853.5</v>
      </c>
      <c r="U29" s="10"/>
    </row>
    <row r="30" spans="1:21" s="1" customFormat="1" ht="13.8" x14ac:dyDescent="0.25">
      <c r="B30" s="10"/>
      <c r="C30" s="10"/>
      <c r="D30" s="11"/>
      <c r="E30" s="47"/>
      <c r="F30" s="47"/>
      <c r="G30" s="48"/>
      <c r="H30" s="48"/>
      <c r="I30" s="49"/>
      <c r="J30" s="50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10"/>
    </row>
    <row r="31" spans="1:21" s="1" customFormat="1" ht="13.8" x14ac:dyDescent="0.25">
      <c r="B31" s="142"/>
      <c r="C31" s="142"/>
      <c r="D31" s="142"/>
      <c r="E31" s="142"/>
      <c r="F31" s="142"/>
      <c r="G31" s="142"/>
      <c r="H31" s="142"/>
      <c r="I31" s="142"/>
      <c r="J31" s="142"/>
      <c r="K31" s="10"/>
      <c r="L31" s="10"/>
      <c r="M31" s="10"/>
      <c r="N31" s="10"/>
      <c r="O31" s="10"/>
      <c r="P31" s="10"/>
      <c r="Q31" s="143"/>
      <c r="R31" s="143"/>
      <c r="S31" s="143"/>
      <c r="T31" s="143"/>
      <c r="U31" s="21"/>
    </row>
    <row r="32" spans="1:21" s="1" customFormat="1" ht="13.8" x14ac:dyDescent="0.25">
      <c r="B32" s="12" t="s">
        <v>22</v>
      </c>
      <c r="C32" s="12"/>
      <c r="D32" s="11"/>
      <c r="E32" s="12"/>
      <c r="F32" s="12"/>
      <c r="G32" s="51"/>
      <c r="H32" s="51"/>
      <c r="I32" s="12"/>
      <c r="J32" s="12"/>
      <c r="K32" s="10"/>
      <c r="L32" s="10"/>
      <c r="M32" s="10"/>
      <c r="N32" s="10"/>
      <c r="O32" s="10"/>
      <c r="P32" s="10"/>
      <c r="Q32" s="136"/>
      <c r="R32" s="136"/>
      <c r="S32" s="136"/>
      <c r="T32" s="136"/>
      <c r="U32" s="52"/>
    </row>
    <row r="33" spans="1:21" s="1" customFormat="1" ht="15.6" x14ac:dyDescent="0.3">
      <c r="A33" s="144" t="s">
        <v>119</v>
      </c>
      <c r="B33" s="142"/>
      <c r="C33" s="142"/>
      <c r="D33" s="142"/>
      <c r="E33" s="142"/>
      <c r="F33" s="142"/>
      <c r="G33" s="142"/>
      <c r="H33" s="142"/>
      <c r="I33" s="142"/>
      <c r="J33" s="142"/>
      <c r="K33" s="53"/>
      <c r="L33" s="53"/>
      <c r="U33" s="21"/>
    </row>
    <row r="34" spans="1:21" s="1" customFormat="1" ht="13.8" x14ac:dyDescent="0.25">
      <c r="B34" s="12" t="s">
        <v>22</v>
      </c>
      <c r="C34" s="12"/>
      <c r="D34" s="11"/>
      <c r="E34" s="12"/>
      <c r="F34" s="12"/>
      <c r="G34" s="51"/>
      <c r="H34" s="51"/>
      <c r="I34" s="12"/>
      <c r="J34" s="12"/>
      <c r="K34" s="10"/>
      <c r="L34" s="10"/>
      <c r="M34" s="10"/>
      <c r="N34" s="10"/>
      <c r="O34" s="10"/>
      <c r="P34" s="10"/>
      <c r="Q34" s="143"/>
      <c r="R34" s="143"/>
      <c r="S34" s="143"/>
      <c r="T34" s="143"/>
      <c r="U34" s="52"/>
    </row>
    <row r="35" spans="1:21" s="1" customFormat="1" ht="13.8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Q35" s="136"/>
      <c r="R35" s="136"/>
      <c r="S35" s="136"/>
      <c r="T35" s="136"/>
      <c r="U35" s="10"/>
    </row>
    <row r="36" spans="1:21" s="1" customFormat="1" ht="13.8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Q36" s="10"/>
      <c r="R36" s="10"/>
      <c r="S36" s="10"/>
      <c r="T36" s="10"/>
      <c r="U36" s="10"/>
    </row>
    <row r="37" spans="1:21" s="1" customFormat="1" ht="13.8" x14ac:dyDescent="0.25">
      <c r="D37" s="2"/>
      <c r="G37" s="54"/>
      <c r="H37" s="54"/>
    </row>
    <row r="38" spans="1:21" s="1" customFormat="1" ht="13.8" x14ac:dyDescent="0.25">
      <c r="D38" s="2"/>
      <c r="G38" s="54"/>
      <c r="H38" s="54"/>
      <c r="M38" s="54"/>
      <c r="N38" s="54"/>
      <c r="O38" s="54"/>
      <c r="P38" s="54"/>
    </row>
    <row r="39" spans="1:21" s="1" customFormat="1" x14ac:dyDescent="0.3">
      <c r="B39"/>
      <c r="C39"/>
      <c r="D39" s="55"/>
      <c r="E39"/>
      <c r="F39"/>
      <c r="G39" s="56"/>
      <c r="H39" s="56"/>
      <c r="I39"/>
      <c r="J39"/>
      <c r="K39"/>
      <c r="L39"/>
      <c r="M39"/>
      <c r="N39"/>
      <c r="O39"/>
      <c r="P39"/>
      <c r="Q39"/>
      <c r="R39"/>
      <c r="S39"/>
      <c r="T39"/>
      <c r="U39"/>
    </row>
  </sheetData>
  <mergeCells count="17">
    <mergeCell ref="J6:T6"/>
    <mergeCell ref="R1:T1"/>
    <mergeCell ref="M2:Q2"/>
    <mergeCell ref="S2:T2"/>
    <mergeCell ref="M3:T3"/>
    <mergeCell ref="J5:T5"/>
    <mergeCell ref="Q35:T35"/>
    <mergeCell ref="J7:T7"/>
    <mergeCell ref="B8:U8"/>
    <mergeCell ref="B9:J9"/>
    <mergeCell ref="B10:R10"/>
    <mergeCell ref="S10:U10"/>
    <mergeCell ref="B31:J31"/>
    <mergeCell ref="Q31:T31"/>
    <mergeCell ref="Q32:T32"/>
    <mergeCell ref="A33:J33"/>
    <mergeCell ref="Q34:T3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sheetPr>
    <pageSetUpPr fitToPage="1"/>
  </sheetPr>
  <dimension ref="A1:O64"/>
  <sheetViews>
    <sheetView workbookViewId="0">
      <selection activeCell="F58" sqref="F58"/>
    </sheetView>
  </sheetViews>
  <sheetFormatPr defaultRowHeight="14.4" x14ac:dyDescent="0.3"/>
  <cols>
    <col min="12" max="12" width="10.77734375" customWidth="1"/>
    <col min="13" max="13" width="10.88671875" customWidth="1"/>
    <col min="14" max="14" width="14.77734375" customWidth="1"/>
  </cols>
  <sheetData>
    <row r="1" spans="1:15" ht="18" x14ac:dyDescent="0.35">
      <c r="A1" s="71" t="s">
        <v>47</v>
      </c>
      <c r="B1" s="71"/>
      <c r="C1" s="71"/>
      <c r="D1" s="71"/>
      <c r="E1" s="71"/>
      <c r="F1" s="71"/>
      <c r="G1" s="71"/>
      <c r="H1" s="71"/>
      <c r="I1" s="72"/>
      <c r="J1" s="73"/>
      <c r="K1" s="157" t="s">
        <v>115</v>
      </c>
      <c r="L1" s="157"/>
      <c r="M1" s="157"/>
      <c r="N1" s="157"/>
      <c r="O1" s="74"/>
    </row>
    <row r="2" spans="1:15" x14ac:dyDescent="0.3">
      <c r="A2" s="75"/>
      <c r="B2" s="75"/>
      <c r="C2" s="75"/>
      <c r="D2" s="75"/>
      <c r="E2" s="75"/>
      <c r="F2" s="75"/>
      <c r="G2" s="75"/>
      <c r="H2" s="75"/>
      <c r="I2" s="73"/>
      <c r="J2" s="73"/>
      <c r="K2" s="158"/>
      <c r="L2" s="158"/>
      <c r="M2" s="77"/>
      <c r="N2" s="76"/>
      <c r="O2" s="71"/>
    </row>
    <row r="3" spans="1:15" x14ac:dyDescent="0.3">
      <c r="A3" s="78"/>
      <c r="B3" s="78"/>
      <c r="C3" s="78"/>
      <c r="D3" s="78"/>
      <c r="E3" s="78"/>
      <c r="F3" s="78"/>
      <c r="G3" s="78"/>
      <c r="H3" s="78"/>
      <c r="I3" s="73"/>
      <c r="J3" s="73"/>
      <c r="K3" s="159" t="s">
        <v>112</v>
      </c>
      <c r="L3" s="159"/>
      <c r="M3" s="159"/>
      <c r="N3" s="159"/>
      <c r="O3" s="71"/>
    </row>
    <row r="4" spans="1:15" x14ac:dyDescent="0.3">
      <c r="A4" s="78"/>
      <c r="B4" s="78"/>
      <c r="C4" s="78"/>
      <c r="D4" s="78"/>
      <c r="E4" s="78"/>
      <c r="F4" s="78"/>
      <c r="G4" s="78"/>
      <c r="H4" s="78"/>
      <c r="I4" s="73"/>
      <c r="J4" s="73"/>
      <c r="K4" s="79" t="s">
        <v>117</v>
      </c>
      <c r="L4" s="159"/>
      <c r="M4" s="159"/>
      <c r="N4" s="80" t="s">
        <v>118</v>
      </c>
      <c r="O4" s="71"/>
    </row>
    <row r="5" spans="1:15" x14ac:dyDescent="0.3">
      <c r="A5" s="78"/>
      <c r="B5" s="78"/>
      <c r="C5" s="78"/>
      <c r="D5" s="78"/>
      <c r="E5" s="78"/>
      <c r="F5" s="78"/>
      <c r="G5" s="81"/>
      <c r="H5" s="81"/>
      <c r="I5" s="82"/>
      <c r="J5" s="160"/>
      <c r="K5" s="160"/>
      <c r="L5" s="160"/>
      <c r="M5" s="160"/>
      <c r="N5" s="160"/>
      <c r="O5" s="71"/>
    </row>
    <row r="6" spans="1:15" x14ac:dyDescent="0.3">
      <c r="A6" s="78"/>
      <c r="B6" s="78"/>
      <c r="C6" s="78"/>
      <c r="D6" s="78"/>
      <c r="E6" s="78"/>
      <c r="F6" s="78"/>
      <c r="G6" s="78"/>
      <c r="H6" s="78"/>
      <c r="I6" s="156"/>
      <c r="J6" s="156"/>
      <c r="K6" s="156"/>
      <c r="L6" s="156"/>
      <c r="M6" s="156"/>
      <c r="N6" s="156"/>
      <c r="O6" s="71"/>
    </row>
    <row r="7" spans="1:15" x14ac:dyDescent="0.3">
      <c r="A7" s="78" t="s">
        <v>0</v>
      </c>
      <c r="B7" s="78"/>
      <c r="C7" s="78"/>
      <c r="D7" s="83"/>
      <c r="E7" s="78"/>
      <c r="F7" s="78"/>
      <c r="G7" s="78"/>
      <c r="H7" s="78"/>
      <c r="I7" s="151"/>
      <c r="J7" s="151"/>
      <c r="K7" s="151"/>
      <c r="L7" s="151"/>
      <c r="M7" s="151"/>
      <c r="N7" s="151"/>
      <c r="O7" s="71"/>
    </row>
    <row r="8" spans="1:15" ht="15.6" x14ac:dyDescent="0.3">
      <c r="A8" s="152" t="s">
        <v>1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84"/>
    </row>
    <row r="9" spans="1:15" x14ac:dyDescent="0.3">
      <c r="A9" s="153" t="s">
        <v>48</v>
      </c>
      <c r="B9" s="153"/>
      <c r="C9" s="153"/>
      <c r="D9" s="153"/>
      <c r="E9" s="153"/>
      <c r="F9" s="85"/>
      <c r="G9" s="86"/>
      <c r="H9" s="86"/>
      <c r="I9" s="86"/>
      <c r="J9" s="86"/>
      <c r="K9" s="86"/>
      <c r="L9" s="71"/>
      <c r="M9" s="71"/>
      <c r="N9" s="154"/>
      <c r="O9" s="154"/>
    </row>
    <row r="10" spans="1:15" x14ac:dyDescent="0.3">
      <c r="A10" s="155" t="s">
        <v>2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71"/>
      <c r="M10" s="71"/>
      <c r="N10" s="154"/>
      <c r="O10" s="154"/>
    </row>
    <row r="11" spans="1:15" ht="86.4" x14ac:dyDescent="0.3">
      <c r="A11" s="87" t="s">
        <v>4</v>
      </c>
      <c r="B11" s="87" t="s">
        <v>49</v>
      </c>
      <c r="C11" s="87" t="s">
        <v>7</v>
      </c>
      <c r="D11" s="87" t="s">
        <v>8</v>
      </c>
      <c r="E11" s="87" t="s">
        <v>50</v>
      </c>
      <c r="F11" s="87" t="s">
        <v>51</v>
      </c>
      <c r="G11" s="87" t="s">
        <v>11</v>
      </c>
      <c r="H11" s="87" t="s">
        <v>12</v>
      </c>
      <c r="I11" s="87" t="s">
        <v>52</v>
      </c>
      <c r="J11" s="87" t="s">
        <v>15</v>
      </c>
      <c r="K11" s="87" t="s">
        <v>53</v>
      </c>
      <c r="L11" s="87" t="s">
        <v>16</v>
      </c>
      <c r="M11" s="88" t="s">
        <v>54</v>
      </c>
      <c r="N11" s="87" t="s">
        <v>55</v>
      </c>
      <c r="O11" s="89"/>
    </row>
    <row r="12" spans="1:15" x14ac:dyDescent="0.3">
      <c r="A12" s="90">
        <v>1</v>
      </c>
      <c r="B12" s="91" t="s">
        <v>56</v>
      </c>
      <c r="C12" s="92" t="s">
        <v>57</v>
      </c>
      <c r="D12" s="93" t="s">
        <v>20</v>
      </c>
      <c r="E12" s="94">
        <v>1</v>
      </c>
      <c r="F12" s="94">
        <v>1</v>
      </c>
      <c r="G12" s="87">
        <v>12</v>
      </c>
      <c r="H12" s="95">
        <v>6773</v>
      </c>
      <c r="I12" s="96">
        <f>H12*50%</f>
        <v>3386.5</v>
      </c>
      <c r="J12" s="96"/>
      <c r="K12" s="96">
        <f>H12*20%</f>
        <v>1354.6000000000001</v>
      </c>
      <c r="L12" s="95">
        <f>H12+I12+J12+K12</f>
        <v>11514.1</v>
      </c>
      <c r="M12" s="96">
        <f>H12</f>
        <v>6773</v>
      </c>
      <c r="N12" s="97">
        <f t="shared" ref="N12:N17" si="0">L12*8+M12</f>
        <v>98885.8</v>
      </c>
      <c r="O12" s="98"/>
    </row>
    <row r="13" spans="1:15" x14ac:dyDescent="0.3">
      <c r="A13" s="90">
        <v>2</v>
      </c>
      <c r="B13" s="91" t="s">
        <v>56</v>
      </c>
      <c r="C13" s="99" t="s">
        <v>58</v>
      </c>
      <c r="D13" s="93" t="s">
        <v>59</v>
      </c>
      <c r="E13" s="94">
        <v>1</v>
      </c>
      <c r="F13" s="94">
        <v>1</v>
      </c>
      <c r="G13" s="87">
        <v>11</v>
      </c>
      <c r="H13" s="95">
        <v>6294</v>
      </c>
      <c r="I13" s="96">
        <f t="shared" ref="I13:I49" si="1">H13*50%</f>
        <v>3147</v>
      </c>
      <c r="J13" s="96"/>
      <c r="K13" s="96">
        <f>H13*30%</f>
        <v>1888.1999999999998</v>
      </c>
      <c r="L13" s="95">
        <f t="shared" ref="L13:L51" si="2">H13+I13+J13+K13</f>
        <v>11329.2</v>
      </c>
      <c r="M13" s="96">
        <f t="shared" ref="M13:M51" si="3">H13</f>
        <v>6294</v>
      </c>
      <c r="N13" s="96">
        <f t="shared" si="0"/>
        <v>96927.6</v>
      </c>
      <c r="O13" s="98"/>
    </row>
    <row r="14" spans="1:15" x14ac:dyDescent="0.3">
      <c r="A14" s="90">
        <v>4</v>
      </c>
      <c r="B14" s="91" t="s">
        <v>56</v>
      </c>
      <c r="C14" s="99" t="s">
        <v>58</v>
      </c>
      <c r="D14" s="93" t="s">
        <v>59</v>
      </c>
      <c r="E14" s="94">
        <v>1</v>
      </c>
      <c r="F14" s="94">
        <v>0</v>
      </c>
      <c r="G14" s="87">
        <v>11</v>
      </c>
      <c r="H14" s="95">
        <v>6294</v>
      </c>
      <c r="I14" s="96">
        <f t="shared" si="1"/>
        <v>3147</v>
      </c>
      <c r="J14" s="96"/>
      <c r="K14" s="96"/>
      <c r="L14" s="95">
        <f t="shared" si="2"/>
        <v>9441</v>
      </c>
      <c r="M14" s="96">
        <f t="shared" si="3"/>
        <v>6294</v>
      </c>
      <c r="N14" s="96">
        <f t="shared" si="0"/>
        <v>81822</v>
      </c>
      <c r="O14" s="98"/>
    </row>
    <row r="15" spans="1:15" x14ac:dyDescent="0.3">
      <c r="A15" s="90">
        <v>5</v>
      </c>
      <c r="B15" s="91" t="s">
        <v>56</v>
      </c>
      <c r="C15" s="99" t="s">
        <v>60</v>
      </c>
      <c r="D15" s="93">
        <v>9132</v>
      </c>
      <c r="E15" s="94">
        <v>0.5</v>
      </c>
      <c r="F15" s="94">
        <v>0.5</v>
      </c>
      <c r="G15" s="87">
        <v>1</v>
      </c>
      <c r="H15" s="95">
        <f>3911*E15</f>
        <v>1955.5</v>
      </c>
      <c r="I15" s="96"/>
      <c r="J15" s="96">
        <f>4000-H15</f>
        <v>2044.5</v>
      </c>
      <c r="K15" s="96"/>
      <c r="L15" s="95">
        <f t="shared" si="2"/>
        <v>4000</v>
      </c>
      <c r="M15" s="96">
        <f>H15</f>
        <v>1955.5</v>
      </c>
      <c r="N15" s="96">
        <f t="shared" si="0"/>
        <v>33955.5</v>
      </c>
      <c r="O15" s="98"/>
    </row>
    <row r="16" spans="1:15" x14ac:dyDescent="0.3">
      <c r="A16" s="90">
        <v>6</v>
      </c>
      <c r="B16" s="91" t="s">
        <v>56</v>
      </c>
      <c r="C16" s="99" t="s">
        <v>57</v>
      </c>
      <c r="D16" s="93" t="s">
        <v>20</v>
      </c>
      <c r="E16" s="94">
        <v>1</v>
      </c>
      <c r="F16" s="94">
        <v>1</v>
      </c>
      <c r="G16" s="87">
        <v>12</v>
      </c>
      <c r="H16" s="95">
        <v>6773</v>
      </c>
      <c r="I16" s="96">
        <f t="shared" si="1"/>
        <v>3386.5</v>
      </c>
      <c r="J16" s="96"/>
      <c r="K16" s="96"/>
      <c r="L16" s="95">
        <f t="shared" si="2"/>
        <v>10159.5</v>
      </c>
      <c r="M16" s="96">
        <f t="shared" si="3"/>
        <v>6773</v>
      </c>
      <c r="N16" s="96">
        <f t="shared" si="0"/>
        <v>88049</v>
      </c>
      <c r="O16" s="98"/>
    </row>
    <row r="17" spans="1:15" x14ac:dyDescent="0.3">
      <c r="A17" s="90">
        <v>7</v>
      </c>
      <c r="B17" s="91" t="s">
        <v>56</v>
      </c>
      <c r="C17" s="92" t="s">
        <v>58</v>
      </c>
      <c r="D17" s="93" t="s">
        <v>59</v>
      </c>
      <c r="E17" s="94">
        <v>1</v>
      </c>
      <c r="F17" s="94"/>
      <c r="G17" s="87">
        <v>11</v>
      </c>
      <c r="H17" s="95">
        <v>6294</v>
      </c>
      <c r="I17" s="96">
        <f t="shared" si="1"/>
        <v>3147</v>
      </c>
      <c r="J17" s="96"/>
      <c r="K17" s="96">
        <f>H17*30%</f>
        <v>1888.1999999999998</v>
      </c>
      <c r="L17" s="95">
        <f t="shared" si="2"/>
        <v>11329.2</v>
      </c>
      <c r="M17" s="96">
        <f t="shared" si="3"/>
        <v>6294</v>
      </c>
      <c r="N17" s="96">
        <f t="shared" si="0"/>
        <v>96927.6</v>
      </c>
      <c r="O17" s="98"/>
    </row>
    <row r="18" spans="1:15" x14ac:dyDescent="0.3">
      <c r="A18" s="90"/>
      <c r="B18" s="91"/>
      <c r="C18" s="92"/>
      <c r="D18" s="93"/>
      <c r="E18" s="100"/>
      <c r="F18" s="94"/>
      <c r="G18" s="87"/>
      <c r="H18" s="95"/>
      <c r="I18" s="96"/>
      <c r="J18" s="96"/>
      <c r="K18" s="96"/>
      <c r="L18" s="95"/>
      <c r="M18" s="96"/>
      <c r="N18" s="96"/>
      <c r="O18" s="98"/>
    </row>
    <row r="19" spans="1:15" x14ac:dyDescent="0.3">
      <c r="A19" s="90">
        <v>23</v>
      </c>
      <c r="B19" s="91" t="s">
        <v>61</v>
      </c>
      <c r="C19" s="92" t="s">
        <v>62</v>
      </c>
      <c r="D19" s="93" t="s">
        <v>59</v>
      </c>
      <c r="E19" s="94">
        <v>1</v>
      </c>
      <c r="F19" s="94">
        <v>0.25</v>
      </c>
      <c r="G19" s="87">
        <v>8</v>
      </c>
      <c r="H19" s="95">
        <f>5240*F19</f>
        <v>1310</v>
      </c>
      <c r="I19" s="96"/>
      <c r="J19" s="96">
        <f>2000-H19</f>
        <v>690</v>
      </c>
      <c r="K19" s="96"/>
      <c r="L19" s="95">
        <f>H19+I19+J19+K19</f>
        <v>2000</v>
      </c>
      <c r="M19" s="96">
        <f>H19</f>
        <v>1310</v>
      </c>
      <c r="N19" s="96">
        <f>L19*8+M19</f>
        <v>17310</v>
      </c>
      <c r="O19" s="98"/>
    </row>
    <row r="20" spans="1:15" x14ac:dyDescent="0.3">
      <c r="A20" s="90"/>
      <c r="B20" s="91"/>
      <c r="C20" s="92"/>
      <c r="D20" s="93"/>
      <c r="E20" s="94"/>
      <c r="F20" s="94"/>
      <c r="G20" s="87"/>
      <c r="H20" s="95"/>
      <c r="I20" s="96"/>
      <c r="J20" s="96"/>
      <c r="K20" s="96"/>
      <c r="L20" s="95"/>
      <c r="M20" s="96"/>
      <c r="N20" s="96"/>
      <c r="O20" s="98"/>
    </row>
    <row r="21" spans="1:15" x14ac:dyDescent="0.3">
      <c r="A21" s="90">
        <v>8</v>
      </c>
      <c r="B21" s="91" t="s">
        <v>63</v>
      </c>
      <c r="C21" s="99" t="s">
        <v>62</v>
      </c>
      <c r="D21" s="93" t="s">
        <v>59</v>
      </c>
      <c r="E21" s="100">
        <v>0.5</v>
      </c>
      <c r="F21" s="94">
        <v>0.25</v>
      </c>
      <c r="G21" s="87">
        <v>9</v>
      </c>
      <c r="H21" s="95">
        <f>5527*E21</f>
        <v>2763.5</v>
      </c>
      <c r="I21" s="96">
        <f t="shared" si="1"/>
        <v>1381.75</v>
      </c>
      <c r="J21" s="96"/>
      <c r="K21" s="96"/>
      <c r="L21" s="95">
        <f t="shared" si="2"/>
        <v>4145.25</v>
      </c>
      <c r="M21" s="96">
        <f t="shared" si="3"/>
        <v>2763.5</v>
      </c>
      <c r="N21" s="96">
        <f>L21*8+M21</f>
        <v>35925.5</v>
      </c>
      <c r="O21" s="98"/>
    </row>
    <row r="22" spans="1:15" x14ac:dyDescent="0.3">
      <c r="A22" s="90"/>
      <c r="B22" s="91"/>
      <c r="C22" s="99"/>
      <c r="D22" s="93"/>
      <c r="E22" s="100"/>
      <c r="F22" s="94"/>
      <c r="G22" s="87"/>
      <c r="H22" s="95"/>
      <c r="I22" s="96"/>
      <c r="J22" s="96"/>
      <c r="K22" s="96"/>
      <c r="L22" s="95"/>
      <c r="M22" s="96"/>
      <c r="N22" s="96"/>
      <c r="O22" s="98"/>
    </row>
    <row r="23" spans="1:15" x14ac:dyDescent="0.3">
      <c r="A23" s="90">
        <v>9</v>
      </c>
      <c r="B23" s="91" t="s">
        <v>64</v>
      </c>
      <c r="C23" s="99" t="s">
        <v>62</v>
      </c>
      <c r="D23" s="93" t="s">
        <v>59</v>
      </c>
      <c r="E23" s="94">
        <v>0.5</v>
      </c>
      <c r="F23" s="94"/>
      <c r="G23" s="87">
        <v>9</v>
      </c>
      <c r="H23" s="95">
        <f>5527*E23</f>
        <v>2763.5</v>
      </c>
      <c r="I23" s="96">
        <f t="shared" si="1"/>
        <v>1381.75</v>
      </c>
      <c r="J23" s="96"/>
      <c r="K23" s="96"/>
      <c r="L23" s="95">
        <f t="shared" si="2"/>
        <v>4145.25</v>
      </c>
      <c r="M23" s="96">
        <f t="shared" si="3"/>
        <v>2763.5</v>
      </c>
      <c r="N23" s="96">
        <f>L23*8+M23</f>
        <v>35925.5</v>
      </c>
      <c r="O23" s="98"/>
    </row>
    <row r="24" spans="1:15" x14ac:dyDescent="0.3">
      <c r="A24" s="90"/>
      <c r="B24" s="91"/>
      <c r="C24" s="99"/>
      <c r="D24" s="93"/>
      <c r="E24" s="94"/>
      <c r="F24" s="94"/>
      <c r="G24" s="87"/>
      <c r="H24" s="95"/>
      <c r="I24" s="96"/>
      <c r="J24" s="96"/>
      <c r="K24" s="96"/>
      <c r="L24" s="95"/>
      <c r="M24" s="96"/>
      <c r="N24" s="96"/>
      <c r="O24" s="98"/>
    </row>
    <row r="25" spans="1:15" x14ac:dyDescent="0.3">
      <c r="A25" s="90">
        <v>10</v>
      </c>
      <c r="B25" s="91" t="s">
        <v>65</v>
      </c>
      <c r="C25" s="99" t="s">
        <v>62</v>
      </c>
      <c r="D25" s="93" t="s">
        <v>59</v>
      </c>
      <c r="E25" s="94">
        <v>1</v>
      </c>
      <c r="F25" s="94">
        <v>0</v>
      </c>
      <c r="G25" s="87">
        <v>9</v>
      </c>
      <c r="H25" s="95">
        <v>5527</v>
      </c>
      <c r="I25" s="96">
        <f t="shared" si="1"/>
        <v>2763.5</v>
      </c>
      <c r="J25" s="96"/>
      <c r="K25" s="96"/>
      <c r="L25" s="95">
        <f t="shared" si="2"/>
        <v>8290.5</v>
      </c>
      <c r="M25" s="96">
        <f t="shared" si="3"/>
        <v>5527</v>
      </c>
      <c r="N25" s="96">
        <f>L25*8+M25</f>
        <v>71851</v>
      </c>
      <c r="O25" s="98"/>
    </row>
    <row r="26" spans="1:15" x14ac:dyDescent="0.3">
      <c r="A26" s="90"/>
      <c r="B26" s="91"/>
      <c r="C26" s="99"/>
      <c r="D26" s="93"/>
      <c r="E26" s="94"/>
      <c r="F26" s="94"/>
      <c r="G26" s="87"/>
      <c r="H26" s="95"/>
      <c r="I26" s="96"/>
      <c r="J26" s="96"/>
      <c r="K26" s="96"/>
      <c r="L26" s="95"/>
      <c r="M26" s="96"/>
      <c r="N26" s="96"/>
      <c r="O26" s="98"/>
    </row>
    <row r="27" spans="1:15" x14ac:dyDescent="0.3">
      <c r="A27" s="90">
        <v>11</v>
      </c>
      <c r="B27" s="91" t="s">
        <v>66</v>
      </c>
      <c r="C27" s="92" t="s">
        <v>58</v>
      </c>
      <c r="D27" s="93" t="s">
        <v>59</v>
      </c>
      <c r="E27" s="94">
        <v>1</v>
      </c>
      <c r="F27" s="94">
        <v>1</v>
      </c>
      <c r="G27" s="87">
        <v>11</v>
      </c>
      <c r="H27" s="95">
        <v>6294</v>
      </c>
      <c r="I27" s="96">
        <f t="shared" si="1"/>
        <v>3147</v>
      </c>
      <c r="J27" s="96"/>
      <c r="K27" s="96">
        <f>H27*10%</f>
        <v>629.40000000000009</v>
      </c>
      <c r="L27" s="95">
        <f t="shared" si="2"/>
        <v>10070.4</v>
      </c>
      <c r="M27" s="96">
        <f t="shared" si="3"/>
        <v>6294</v>
      </c>
      <c r="N27" s="96">
        <f>L27*8+M27</f>
        <v>86857.2</v>
      </c>
      <c r="O27" s="98"/>
    </row>
    <row r="28" spans="1:15" x14ac:dyDescent="0.3">
      <c r="A28" s="90"/>
      <c r="B28" s="91"/>
      <c r="C28" s="92"/>
      <c r="D28" s="93"/>
      <c r="E28" s="94"/>
      <c r="F28" s="94"/>
      <c r="G28" s="87"/>
      <c r="H28" s="95"/>
      <c r="I28" s="96"/>
      <c r="J28" s="96"/>
      <c r="K28" s="96"/>
      <c r="L28" s="95"/>
      <c r="M28" s="96"/>
      <c r="N28" s="96"/>
      <c r="O28" s="98"/>
    </row>
    <row r="29" spans="1:15" x14ac:dyDescent="0.3">
      <c r="A29" s="90">
        <v>12</v>
      </c>
      <c r="B29" s="91" t="s">
        <v>67</v>
      </c>
      <c r="C29" s="99" t="s">
        <v>57</v>
      </c>
      <c r="D29" s="93" t="s">
        <v>20</v>
      </c>
      <c r="E29" s="94">
        <v>1</v>
      </c>
      <c r="F29" s="94">
        <v>1</v>
      </c>
      <c r="G29" s="87">
        <v>12</v>
      </c>
      <c r="H29" s="95">
        <v>6773</v>
      </c>
      <c r="I29" s="96">
        <f t="shared" si="1"/>
        <v>3386.5</v>
      </c>
      <c r="J29" s="96"/>
      <c r="K29" s="96">
        <f>H29*30%</f>
        <v>2031.8999999999999</v>
      </c>
      <c r="L29" s="95">
        <f t="shared" si="2"/>
        <v>12191.4</v>
      </c>
      <c r="M29" s="96">
        <f t="shared" si="3"/>
        <v>6773</v>
      </c>
      <c r="N29" s="96">
        <f>L29*8+M29</f>
        <v>104304.2</v>
      </c>
      <c r="O29" s="98"/>
    </row>
    <row r="30" spans="1:15" x14ac:dyDescent="0.3">
      <c r="A30" s="90"/>
      <c r="B30" s="91"/>
      <c r="C30" s="99"/>
      <c r="D30" s="93"/>
      <c r="E30" s="94"/>
      <c r="F30" s="94"/>
      <c r="G30" s="87"/>
      <c r="H30" s="95"/>
      <c r="I30" s="96"/>
      <c r="J30" s="96"/>
      <c r="K30" s="96"/>
      <c r="L30" s="95"/>
      <c r="M30" s="96"/>
      <c r="N30" s="96"/>
      <c r="O30" s="98"/>
    </row>
    <row r="31" spans="1:15" x14ac:dyDescent="0.3">
      <c r="A31" s="90">
        <v>13</v>
      </c>
      <c r="B31" s="91" t="s">
        <v>68</v>
      </c>
      <c r="C31" s="92" t="s">
        <v>58</v>
      </c>
      <c r="D31" s="93" t="s">
        <v>59</v>
      </c>
      <c r="E31" s="94">
        <v>1</v>
      </c>
      <c r="F31" s="94">
        <v>1</v>
      </c>
      <c r="G31" s="87">
        <v>10</v>
      </c>
      <c r="H31" s="95">
        <v>5815</v>
      </c>
      <c r="I31" s="96">
        <f t="shared" si="1"/>
        <v>2907.5</v>
      </c>
      <c r="J31" s="96"/>
      <c r="K31" s="96">
        <f>H31*10%</f>
        <v>581.5</v>
      </c>
      <c r="L31" s="95">
        <f t="shared" si="2"/>
        <v>9304</v>
      </c>
      <c r="M31" s="96">
        <f t="shared" si="3"/>
        <v>5815</v>
      </c>
      <c r="N31" s="96">
        <f>L31*8+M31</f>
        <v>80247</v>
      </c>
      <c r="O31" s="98"/>
    </row>
    <row r="32" spans="1:15" x14ac:dyDescent="0.3">
      <c r="A32" s="90"/>
      <c r="B32" s="91"/>
      <c r="C32" s="92"/>
      <c r="D32" s="93"/>
      <c r="E32" s="94"/>
      <c r="F32" s="94"/>
      <c r="G32" s="87"/>
      <c r="H32" s="95"/>
      <c r="I32" s="96"/>
      <c r="J32" s="96"/>
      <c r="K32" s="96"/>
      <c r="L32" s="95"/>
      <c r="M32" s="96"/>
      <c r="N32" s="96"/>
      <c r="O32" s="98"/>
    </row>
    <row r="33" spans="1:15" x14ac:dyDescent="0.3">
      <c r="A33" s="90">
        <v>14</v>
      </c>
      <c r="B33" s="91" t="s">
        <v>69</v>
      </c>
      <c r="C33" s="92" t="s">
        <v>62</v>
      </c>
      <c r="D33" s="93" t="s">
        <v>59</v>
      </c>
      <c r="E33" s="94">
        <v>0.5</v>
      </c>
      <c r="F33" s="94">
        <v>0.5</v>
      </c>
      <c r="G33" s="87">
        <v>9</v>
      </c>
      <c r="H33" s="95">
        <f>5527*E33</f>
        <v>2763.5</v>
      </c>
      <c r="I33" s="96">
        <f t="shared" si="1"/>
        <v>1381.75</v>
      </c>
      <c r="J33" s="96"/>
      <c r="K33" s="96"/>
      <c r="L33" s="95">
        <f t="shared" si="2"/>
        <v>4145.25</v>
      </c>
      <c r="M33" s="96">
        <f t="shared" si="3"/>
        <v>2763.5</v>
      </c>
      <c r="N33" s="96">
        <f>L33*8+M33</f>
        <v>35925.5</v>
      </c>
      <c r="O33" s="98"/>
    </row>
    <row r="34" spans="1:15" x14ac:dyDescent="0.3">
      <c r="A34" s="90"/>
      <c r="B34" s="91"/>
      <c r="C34" s="92"/>
      <c r="D34" s="93"/>
      <c r="E34" s="94"/>
      <c r="F34" s="94"/>
      <c r="G34" s="87"/>
      <c r="H34" s="95"/>
      <c r="I34" s="96"/>
      <c r="J34" s="96"/>
      <c r="K34" s="96"/>
      <c r="L34" s="95"/>
      <c r="M34" s="96"/>
      <c r="N34" s="96"/>
      <c r="O34" s="98"/>
    </row>
    <row r="35" spans="1:15" x14ac:dyDescent="0.3">
      <c r="A35" s="90">
        <v>15</v>
      </c>
      <c r="B35" s="91" t="s">
        <v>70</v>
      </c>
      <c r="C35" s="92" t="s">
        <v>58</v>
      </c>
      <c r="D35" s="93" t="s">
        <v>59</v>
      </c>
      <c r="E35" s="94">
        <v>0.75</v>
      </c>
      <c r="F35" s="94">
        <v>0.75</v>
      </c>
      <c r="G35" s="87">
        <v>11</v>
      </c>
      <c r="H35" s="95">
        <f>6294*E35</f>
        <v>4720.5</v>
      </c>
      <c r="I35" s="96">
        <f t="shared" si="1"/>
        <v>2360.25</v>
      </c>
      <c r="J35" s="96"/>
      <c r="K35" s="96">
        <f>H35*30%</f>
        <v>1416.1499999999999</v>
      </c>
      <c r="L35" s="95">
        <f>H35+I35+J35+K35</f>
        <v>8496.9</v>
      </c>
      <c r="M35" s="96">
        <f t="shared" si="3"/>
        <v>4720.5</v>
      </c>
      <c r="N35" s="96">
        <f>L35*8+M35</f>
        <v>72695.7</v>
      </c>
      <c r="O35" s="98"/>
    </row>
    <row r="36" spans="1:15" x14ac:dyDescent="0.3">
      <c r="A36" s="90"/>
      <c r="B36" s="91"/>
      <c r="C36" s="92"/>
      <c r="D36" s="93"/>
      <c r="E36" s="94"/>
      <c r="F36" s="94"/>
      <c r="G36" s="87"/>
      <c r="H36" s="95"/>
      <c r="I36" s="96"/>
      <c r="J36" s="96"/>
      <c r="K36" s="96"/>
      <c r="L36" s="95"/>
      <c r="M36" s="96"/>
      <c r="N36" s="96"/>
      <c r="O36" s="98"/>
    </row>
    <row r="37" spans="1:15" x14ac:dyDescent="0.3">
      <c r="A37" s="90">
        <v>16</v>
      </c>
      <c r="B37" s="91" t="s">
        <v>71</v>
      </c>
      <c r="C37" s="92" t="s">
        <v>62</v>
      </c>
      <c r="D37" s="93" t="s">
        <v>72</v>
      </c>
      <c r="E37" s="94">
        <v>0.5</v>
      </c>
      <c r="F37" s="94">
        <v>0.5</v>
      </c>
      <c r="G37" s="87">
        <v>9</v>
      </c>
      <c r="H37" s="95">
        <f t="shared" ref="H37:H49" si="4">5527*E37</f>
        <v>2763.5</v>
      </c>
      <c r="I37" s="96"/>
      <c r="J37" s="96">
        <f>4000-H37</f>
        <v>1236.5</v>
      </c>
      <c r="K37" s="96"/>
      <c r="L37" s="95">
        <f>H37+I37+J37+K37</f>
        <v>4000</v>
      </c>
      <c r="M37" s="96">
        <f>H37</f>
        <v>2763.5</v>
      </c>
      <c r="N37" s="96">
        <f>L37*8+M37</f>
        <v>34763.5</v>
      </c>
      <c r="O37" s="98"/>
    </row>
    <row r="38" spans="1:15" x14ac:dyDescent="0.3">
      <c r="A38" s="90"/>
      <c r="B38" s="91"/>
      <c r="C38" s="92"/>
      <c r="D38" s="93"/>
      <c r="E38" s="94"/>
      <c r="F38" s="94"/>
      <c r="G38" s="87"/>
      <c r="H38" s="95"/>
      <c r="I38" s="96"/>
      <c r="J38" s="96"/>
      <c r="K38" s="96"/>
      <c r="L38" s="95"/>
      <c r="M38" s="96"/>
      <c r="N38" s="96"/>
      <c r="O38" s="98"/>
    </row>
    <row r="39" spans="1:15" x14ac:dyDescent="0.3">
      <c r="A39" s="90">
        <v>17</v>
      </c>
      <c r="B39" s="91" t="s">
        <v>73</v>
      </c>
      <c r="C39" s="92" t="s">
        <v>62</v>
      </c>
      <c r="D39" s="93" t="s">
        <v>59</v>
      </c>
      <c r="E39" s="94">
        <v>0.5</v>
      </c>
      <c r="F39" s="94">
        <v>0.5</v>
      </c>
      <c r="G39" s="87">
        <v>9</v>
      </c>
      <c r="H39" s="95">
        <f t="shared" si="4"/>
        <v>2763.5</v>
      </c>
      <c r="I39" s="96">
        <f>H39*50%</f>
        <v>1381.75</v>
      </c>
      <c r="J39" s="96"/>
      <c r="K39" s="96">
        <f>H39*30%</f>
        <v>829.05</v>
      </c>
      <c r="L39" s="95">
        <f>H39+I39+J39+K39</f>
        <v>4974.3</v>
      </c>
      <c r="M39" s="96">
        <f>H39</f>
        <v>2763.5</v>
      </c>
      <c r="N39" s="96">
        <f>L39*8+M39</f>
        <v>42557.9</v>
      </c>
      <c r="O39" s="98"/>
    </row>
    <row r="40" spans="1:15" x14ac:dyDescent="0.3">
      <c r="A40" s="90"/>
      <c r="B40" s="91"/>
      <c r="C40" s="92"/>
      <c r="D40" s="93"/>
      <c r="E40" s="94"/>
      <c r="F40" s="94"/>
      <c r="G40" s="87"/>
      <c r="H40" s="95"/>
      <c r="I40" s="96"/>
      <c r="J40" s="96"/>
      <c r="K40" s="96"/>
      <c r="L40" s="95"/>
      <c r="M40" s="96"/>
      <c r="N40" s="96"/>
      <c r="O40" s="98"/>
    </row>
    <row r="41" spans="1:15" x14ac:dyDescent="0.3">
      <c r="A41" s="90">
        <v>18</v>
      </c>
      <c r="B41" s="101" t="s">
        <v>74</v>
      </c>
      <c r="C41" s="92" t="s">
        <v>62</v>
      </c>
      <c r="D41" s="93" t="s">
        <v>59</v>
      </c>
      <c r="E41" s="94">
        <v>0.5</v>
      </c>
      <c r="F41" s="94"/>
      <c r="G41" s="87">
        <v>9</v>
      </c>
      <c r="H41" s="95">
        <f t="shared" si="4"/>
        <v>2763.5</v>
      </c>
      <c r="I41" s="96">
        <f t="shared" si="1"/>
        <v>1381.75</v>
      </c>
      <c r="J41" s="96"/>
      <c r="K41" s="96"/>
      <c r="L41" s="95">
        <f t="shared" si="2"/>
        <v>4145.25</v>
      </c>
      <c r="M41" s="96">
        <f t="shared" si="3"/>
        <v>2763.5</v>
      </c>
      <c r="N41" s="96">
        <f>L41*8+M41</f>
        <v>35925.5</v>
      </c>
      <c r="O41" s="98"/>
    </row>
    <row r="42" spans="1:15" x14ac:dyDescent="0.3">
      <c r="A42" s="90"/>
      <c r="B42" s="102"/>
      <c r="C42" s="92"/>
      <c r="D42" s="93"/>
      <c r="E42" s="94"/>
      <c r="F42" s="94"/>
      <c r="G42" s="87"/>
      <c r="H42" s="95"/>
      <c r="I42" s="96"/>
      <c r="J42" s="96"/>
      <c r="K42" s="96"/>
      <c r="L42" s="95"/>
      <c r="M42" s="96"/>
      <c r="N42" s="96"/>
      <c r="O42" s="98"/>
    </row>
    <row r="43" spans="1:15" x14ac:dyDescent="0.3">
      <c r="A43" s="90">
        <v>19</v>
      </c>
      <c r="B43" s="103" t="s">
        <v>75</v>
      </c>
      <c r="C43" s="92" t="s">
        <v>62</v>
      </c>
      <c r="D43" s="93" t="s">
        <v>59</v>
      </c>
      <c r="E43" s="94">
        <v>0.5</v>
      </c>
      <c r="F43" s="94">
        <v>0.25</v>
      </c>
      <c r="G43" s="87">
        <v>9</v>
      </c>
      <c r="H43" s="95">
        <f t="shared" si="4"/>
        <v>2763.5</v>
      </c>
      <c r="I43" s="96">
        <f>H43*50%</f>
        <v>1381.75</v>
      </c>
      <c r="J43" s="96"/>
      <c r="K43" s="96"/>
      <c r="L43" s="95">
        <f>H43+I43+J43+K43</f>
        <v>4145.25</v>
      </c>
      <c r="M43" s="96">
        <f>H43</f>
        <v>2763.5</v>
      </c>
      <c r="N43" s="96">
        <f>L43*8+M43</f>
        <v>35925.5</v>
      </c>
      <c r="O43" s="98"/>
    </row>
    <row r="44" spans="1:15" x14ac:dyDescent="0.3">
      <c r="A44" s="90"/>
      <c r="B44" s="103"/>
      <c r="C44" s="92"/>
      <c r="D44" s="93"/>
      <c r="E44" s="94"/>
      <c r="F44" s="94"/>
      <c r="G44" s="87"/>
      <c r="H44" s="95"/>
      <c r="I44" s="96"/>
      <c r="J44" s="96"/>
      <c r="K44" s="96"/>
      <c r="L44" s="95"/>
      <c r="M44" s="96"/>
      <c r="N44" s="96"/>
      <c r="O44" s="98"/>
    </row>
    <row r="45" spans="1:15" x14ac:dyDescent="0.3">
      <c r="A45" s="90">
        <v>20</v>
      </c>
      <c r="B45" s="91" t="s">
        <v>76</v>
      </c>
      <c r="C45" s="92" t="s">
        <v>62</v>
      </c>
      <c r="D45" s="93" t="s">
        <v>59</v>
      </c>
      <c r="E45" s="94">
        <v>0.5</v>
      </c>
      <c r="F45" s="94">
        <v>0.5</v>
      </c>
      <c r="G45" s="87">
        <v>9</v>
      </c>
      <c r="H45" s="95">
        <f t="shared" si="4"/>
        <v>2763.5</v>
      </c>
      <c r="I45" s="96">
        <f t="shared" si="1"/>
        <v>1381.75</v>
      </c>
      <c r="J45" s="96"/>
      <c r="K45" s="96"/>
      <c r="L45" s="95">
        <f t="shared" si="2"/>
        <v>4145.25</v>
      </c>
      <c r="M45" s="96">
        <f t="shared" si="3"/>
        <v>2763.5</v>
      </c>
      <c r="N45" s="96">
        <f>L45*8+M45</f>
        <v>35925.5</v>
      </c>
      <c r="O45" s="98"/>
    </row>
    <row r="46" spans="1:15" x14ac:dyDescent="0.3">
      <c r="A46" s="90"/>
      <c r="B46" s="91"/>
      <c r="C46" s="92"/>
      <c r="D46" s="93"/>
      <c r="E46" s="94"/>
      <c r="F46" s="94"/>
      <c r="G46" s="87"/>
      <c r="H46" s="95"/>
      <c r="I46" s="96"/>
      <c r="J46" s="96"/>
      <c r="K46" s="96"/>
      <c r="L46" s="95"/>
      <c r="M46" s="96"/>
      <c r="N46" s="96"/>
      <c r="O46" s="98"/>
    </row>
    <row r="47" spans="1:15" x14ac:dyDescent="0.3">
      <c r="A47" s="90">
        <v>21</v>
      </c>
      <c r="B47" s="91" t="s">
        <v>77</v>
      </c>
      <c r="C47" s="92" t="s">
        <v>62</v>
      </c>
      <c r="D47" s="93" t="s">
        <v>59</v>
      </c>
      <c r="E47" s="94">
        <v>0.5</v>
      </c>
      <c r="F47" s="94">
        <v>0</v>
      </c>
      <c r="G47" s="87">
        <v>9</v>
      </c>
      <c r="H47" s="95">
        <f>5527*E47</f>
        <v>2763.5</v>
      </c>
      <c r="I47" s="96">
        <f t="shared" si="1"/>
        <v>1381.75</v>
      </c>
      <c r="J47" s="96"/>
      <c r="K47" s="96"/>
      <c r="L47" s="95">
        <f t="shared" si="2"/>
        <v>4145.25</v>
      </c>
      <c r="M47" s="96">
        <f t="shared" si="3"/>
        <v>2763.5</v>
      </c>
      <c r="N47" s="96">
        <f>L47*8+M47</f>
        <v>35925.5</v>
      </c>
      <c r="O47" s="98"/>
    </row>
    <row r="48" spans="1:15" x14ac:dyDescent="0.3">
      <c r="A48" s="90"/>
      <c r="B48" s="91"/>
      <c r="C48" s="92"/>
      <c r="D48" s="93"/>
      <c r="E48" s="94"/>
      <c r="F48" s="94"/>
      <c r="G48" s="87"/>
      <c r="H48" s="95"/>
      <c r="I48" s="96"/>
      <c r="J48" s="96"/>
      <c r="K48" s="96"/>
      <c r="L48" s="95"/>
      <c r="M48" s="96"/>
      <c r="N48" s="96"/>
      <c r="O48" s="98"/>
    </row>
    <row r="49" spans="1:15" x14ac:dyDescent="0.3">
      <c r="A49" s="90">
        <v>22</v>
      </c>
      <c r="B49" s="91" t="s">
        <v>78</v>
      </c>
      <c r="C49" s="92" t="s">
        <v>62</v>
      </c>
      <c r="D49" s="93" t="s">
        <v>59</v>
      </c>
      <c r="E49" s="94">
        <v>0.5</v>
      </c>
      <c r="F49" s="94">
        <v>0.5</v>
      </c>
      <c r="G49" s="87">
        <v>9</v>
      </c>
      <c r="H49" s="95">
        <f t="shared" si="4"/>
        <v>2763.5</v>
      </c>
      <c r="I49" s="96">
        <f t="shared" si="1"/>
        <v>1381.75</v>
      </c>
      <c r="J49" s="96"/>
      <c r="K49" s="96">
        <f>H49*20%</f>
        <v>552.70000000000005</v>
      </c>
      <c r="L49" s="95">
        <f t="shared" si="2"/>
        <v>4697.95</v>
      </c>
      <c r="M49" s="96">
        <f t="shared" si="3"/>
        <v>2763.5</v>
      </c>
      <c r="N49" s="96">
        <f>L49*8+M49</f>
        <v>40347.1</v>
      </c>
      <c r="O49" s="98"/>
    </row>
    <row r="50" spans="1:15" x14ac:dyDescent="0.3">
      <c r="A50" s="90"/>
      <c r="B50" s="91"/>
      <c r="C50" s="92"/>
      <c r="D50" s="93"/>
      <c r="E50" s="94"/>
      <c r="F50" s="94"/>
      <c r="G50" s="87"/>
      <c r="H50" s="95"/>
      <c r="I50" s="96"/>
      <c r="J50" s="96"/>
      <c r="K50" s="96"/>
      <c r="L50" s="95"/>
      <c r="M50" s="96"/>
      <c r="N50" s="96"/>
      <c r="O50" s="98"/>
    </row>
    <row r="51" spans="1:15" x14ac:dyDescent="0.3">
      <c r="A51" s="90">
        <v>23</v>
      </c>
      <c r="B51" s="91" t="s">
        <v>79</v>
      </c>
      <c r="C51" s="92" t="s">
        <v>62</v>
      </c>
      <c r="D51" s="93" t="s">
        <v>59</v>
      </c>
      <c r="E51" s="94">
        <v>0.5</v>
      </c>
      <c r="F51" s="94">
        <v>0.25</v>
      </c>
      <c r="G51" s="87">
        <v>8</v>
      </c>
      <c r="H51" s="95">
        <f>5240*F51</f>
        <v>1310</v>
      </c>
      <c r="I51" s="96"/>
      <c r="J51" s="96">
        <f>2000-H51</f>
        <v>690</v>
      </c>
      <c r="K51" s="96"/>
      <c r="L51" s="95">
        <f t="shared" si="2"/>
        <v>2000</v>
      </c>
      <c r="M51" s="96">
        <f t="shared" si="3"/>
        <v>1310</v>
      </c>
      <c r="N51" s="96">
        <f>L51*8+M51</f>
        <v>17310</v>
      </c>
      <c r="O51" s="98"/>
    </row>
    <row r="52" spans="1:15" x14ac:dyDescent="0.3">
      <c r="A52" s="90"/>
      <c r="B52" s="91"/>
      <c r="C52" s="92"/>
      <c r="D52" s="93"/>
      <c r="E52" s="94"/>
      <c r="F52" s="94"/>
      <c r="G52" s="87"/>
      <c r="H52" s="95"/>
      <c r="I52" s="96"/>
      <c r="J52" s="96"/>
      <c r="K52" s="96"/>
      <c r="L52" s="95"/>
      <c r="M52" s="96"/>
      <c r="N52" s="96"/>
      <c r="O52" s="98"/>
    </row>
    <row r="53" spans="1:15" x14ac:dyDescent="0.3">
      <c r="A53" s="90"/>
      <c r="B53" s="91" t="s">
        <v>80</v>
      </c>
      <c r="C53" s="92" t="s">
        <v>81</v>
      </c>
      <c r="D53" s="93"/>
      <c r="E53" s="94">
        <v>1</v>
      </c>
      <c r="F53" s="94"/>
      <c r="G53" s="87">
        <v>11</v>
      </c>
      <c r="H53" s="95">
        <v>6294</v>
      </c>
      <c r="I53" s="96">
        <v>3147</v>
      </c>
      <c r="J53" s="96"/>
      <c r="K53" s="96">
        <v>1888.2</v>
      </c>
      <c r="L53" s="95">
        <v>11329.2</v>
      </c>
      <c r="M53" s="96">
        <v>6294</v>
      </c>
      <c r="N53" s="96">
        <f>SUM(L53*8+M53)</f>
        <v>96927.6</v>
      </c>
      <c r="O53" s="98"/>
    </row>
    <row r="54" spans="1:15" x14ac:dyDescent="0.3">
      <c r="A54" s="90"/>
      <c r="B54" s="91"/>
      <c r="C54" s="92"/>
      <c r="D54" s="93"/>
      <c r="E54" s="94">
        <v>1</v>
      </c>
      <c r="F54" s="94"/>
      <c r="G54" s="87">
        <v>11</v>
      </c>
      <c r="H54" s="95">
        <v>6294</v>
      </c>
      <c r="I54" s="96">
        <v>3147</v>
      </c>
      <c r="J54" s="96"/>
      <c r="K54" s="96">
        <v>1888.2</v>
      </c>
      <c r="L54" s="95">
        <v>11329.2</v>
      </c>
      <c r="M54" s="96">
        <v>6294</v>
      </c>
      <c r="N54" s="96">
        <f>SUM(L54*8+M54)</f>
        <v>96927.6</v>
      </c>
      <c r="O54" s="98"/>
    </row>
    <row r="55" spans="1:15" x14ac:dyDescent="0.3">
      <c r="A55" s="104"/>
      <c r="B55" s="104"/>
      <c r="C55" s="104" t="s">
        <v>21</v>
      </c>
      <c r="D55" s="105"/>
      <c r="E55" s="105">
        <f>SUM(E12:E54)</f>
        <v>18.75</v>
      </c>
      <c r="F55" s="105">
        <f>SUM(F12:F54)</f>
        <v>10.75</v>
      </c>
      <c r="G55" s="106"/>
      <c r="H55" s="107">
        <f t="shared" ref="H55:N55" si="5">SUM(H12:H54)</f>
        <v>106356</v>
      </c>
      <c r="I55" s="107">
        <f t="shared" si="5"/>
        <v>49508.5</v>
      </c>
      <c r="J55" s="107">
        <f t="shared" si="5"/>
        <v>4661</v>
      </c>
      <c r="K55" s="107">
        <f t="shared" si="5"/>
        <v>14948.1</v>
      </c>
      <c r="L55" s="108">
        <f t="shared" si="5"/>
        <v>175473.60000000003</v>
      </c>
      <c r="M55" s="107">
        <f t="shared" si="5"/>
        <v>106356</v>
      </c>
      <c r="N55" s="107">
        <f t="shared" si="5"/>
        <v>1510144.8</v>
      </c>
      <c r="O55" s="98"/>
    </row>
    <row r="56" spans="1:15" x14ac:dyDescent="0.3">
      <c r="A56" s="109"/>
      <c r="B56" s="109"/>
      <c r="C56" s="110"/>
      <c r="D56" s="110"/>
      <c r="E56" s="111"/>
      <c r="F56" s="111"/>
      <c r="G56" s="109"/>
      <c r="H56" s="112"/>
      <c r="I56" s="109"/>
      <c r="J56" s="109"/>
      <c r="K56" s="109"/>
      <c r="L56" s="109"/>
      <c r="M56" s="109"/>
      <c r="N56" s="113"/>
      <c r="O56" s="114"/>
    </row>
    <row r="57" spans="1:15" x14ac:dyDescent="0.3">
      <c r="A57" s="149"/>
      <c r="B57" s="149"/>
      <c r="C57" s="149"/>
      <c r="D57" s="149"/>
      <c r="E57" s="149"/>
      <c r="F57" s="149"/>
      <c r="G57" s="149"/>
      <c r="H57" s="149"/>
      <c r="I57" s="113"/>
      <c r="J57" s="150"/>
      <c r="K57" s="150"/>
      <c r="L57" s="150"/>
      <c r="M57" s="150"/>
      <c r="N57" s="150"/>
      <c r="O57" s="116"/>
    </row>
    <row r="58" spans="1:15" ht="17.399999999999999" x14ac:dyDescent="0.3">
      <c r="A58" s="115" t="s">
        <v>22</v>
      </c>
      <c r="B58" s="135" t="s">
        <v>120</v>
      </c>
      <c r="C58" s="115"/>
      <c r="D58" s="115"/>
      <c r="E58" s="117" t="s">
        <v>121</v>
      </c>
      <c r="F58" s="117" t="s">
        <v>122</v>
      </c>
      <c r="G58" s="115"/>
      <c r="H58" s="115"/>
      <c r="I58" s="113"/>
      <c r="J58" s="150"/>
      <c r="K58" s="150"/>
      <c r="L58" s="150"/>
      <c r="M58" s="150"/>
      <c r="N58" s="150"/>
      <c r="O58" s="71"/>
    </row>
    <row r="59" spans="1:15" x14ac:dyDescent="0.3">
      <c r="A59" s="115"/>
      <c r="B59" s="115"/>
      <c r="C59" s="115"/>
      <c r="D59" s="115"/>
      <c r="E59" s="117"/>
      <c r="F59" s="117"/>
      <c r="G59" s="115"/>
      <c r="H59" s="118"/>
      <c r="I59" s="117"/>
      <c r="J59" s="113"/>
      <c r="K59" s="113"/>
      <c r="L59" s="113"/>
      <c r="M59" s="113"/>
      <c r="N59" s="113"/>
      <c r="O59" s="71"/>
    </row>
    <row r="60" spans="1:15" x14ac:dyDescent="0.3">
      <c r="A60" s="150"/>
      <c r="B60" s="150"/>
      <c r="C60" s="150"/>
      <c r="D60" s="150"/>
      <c r="E60" s="150"/>
      <c r="F60" s="150"/>
      <c r="G60" s="150"/>
      <c r="H60" s="113"/>
      <c r="I60" s="113"/>
      <c r="J60" s="150"/>
      <c r="K60" s="150"/>
      <c r="L60" s="150"/>
      <c r="M60" s="150"/>
      <c r="N60" s="150"/>
      <c r="O60" s="71"/>
    </row>
    <row r="61" spans="1:15" x14ac:dyDescent="0.3">
      <c r="A61" s="115" t="s">
        <v>22</v>
      </c>
      <c r="B61" s="115"/>
      <c r="C61" s="115"/>
      <c r="D61" s="115"/>
      <c r="E61" s="117"/>
      <c r="F61" s="117"/>
      <c r="G61" s="115"/>
      <c r="H61" s="115"/>
      <c r="I61" s="113"/>
      <c r="J61" s="150"/>
      <c r="K61" s="150"/>
      <c r="L61" s="150"/>
      <c r="M61" s="150"/>
      <c r="N61" s="150"/>
      <c r="O61" s="71"/>
    </row>
    <row r="62" spans="1:15" x14ac:dyDescent="0.3">
      <c r="A62" s="149"/>
      <c r="B62" s="149"/>
      <c r="C62" s="149"/>
      <c r="D62" s="149"/>
      <c r="E62" s="149"/>
      <c r="F62" s="149"/>
      <c r="G62" s="149"/>
      <c r="H62" s="149"/>
      <c r="I62" s="113"/>
      <c r="J62" s="113"/>
      <c r="K62" s="113"/>
      <c r="L62" s="113"/>
      <c r="M62" s="113"/>
      <c r="N62" s="113"/>
      <c r="O62" s="71"/>
    </row>
    <row r="63" spans="1:15" x14ac:dyDescent="0.3">
      <c r="A63" s="149"/>
      <c r="B63" s="149"/>
      <c r="C63" s="149"/>
      <c r="D63" s="149"/>
      <c r="E63" s="149"/>
      <c r="F63" s="149"/>
      <c r="G63" s="149"/>
      <c r="H63" s="149"/>
      <c r="I63" s="113"/>
      <c r="J63" s="113"/>
      <c r="K63" s="113"/>
      <c r="L63" s="113"/>
      <c r="M63" s="113"/>
      <c r="N63" s="113"/>
      <c r="O63" s="71"/>
    </row>
    <row r="64" spans="1:15" x14ac:dyDescent="0.3">
      <c r="A64" s="71"/>
      <c r="B64" s="71"/>
      <c r="C64" s="71"/>
      <c r="D64" s="71"/>
      <c r="E64" s="119"/>
      <c r="F64" s="119"/>
      <c r="G64" s="71"/>
      <c r="H64" s="71"/>
      <c r="I64" s="71"/>
      <c r="J64" s="71"/>
      <c r="K64" s="71"/>
      <c r="L64" s="71"/>
      <c r="M64" s="71"/>
      <c r="N64" s="71"/>
      <c r="O64" s="71"/>
    </row>
  </sheetData>
  <mergeCells count="20">
    <mergeCell ref="I6:N6"/>
    <mergeCell ref="K1:N1"/>
    <mergeCell ref="K2:L2"/>
    <mergeCell ref="K3:N3"/>
    <mergeCell ref="L4:M4"/>
    <mergeCell ref="J5:N5"/>
    <mergeCell ref="I7:N7"/>
    <mergeCell ref="A8:N8"/>
    <mergeCell ref="A9:E9"/>
    <mergeCell ref="N9:O9"/>
    <mergeCell ref="A10:K10"/>
    <mergeCell ref="N10:O10"/>
    <mergeCell ref="A62:H62"/>
    <mergeCell ref="A63:H63"/>
    <mergeCell ref="A57:H57"/>
    <mergeCell ref="J57:N57"/>
    <mergeCell ref="J58:N58"/>
    <mergeCell ref="A60:G60"/>
    <mergeCell ref="J60:N60"/>
    <mergeCell ref="J61:N61"/>
  </mergeCells>
  <pageMargins left="0.7" right="0.7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5"/>
  <sheetViews>
    <sheetView topLeftCell="A40" zoomScale="76" zoomScaleNormal="76" workbookViewId="0">
      <selection activeCell="A72" sqref="A72:J72"/>
    </sheetView>
  </sheetViews>
  <sheetFormatPr defaultRowHeight="14.4" x14ac:dyDescent="0.3"/>
  <sheetData>
    <row r="1" spans="1:17" x14ac:dyDescent="0.3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46"/>
      <c r="O1" s="146"/>
      <c r="P1" s="146"/>
      <c r="Q1" s="1"/>
    </row>
    <row r="2" spans="1:17" x14ac:dyDescent="0.3">
      <c r="A2" s="1"/>
      <c r="B2" s="3"/>
      <c r="C2" s="3"/>
      <c r="D2" s="2"/>
      <c r="E2" s="3"/>
      <c r="F2" s="3"/>
      <c r="G2" s="3"/>
      <c r="H2" s="3"/>
      <c r="I2" s="4"/>
      <c r="J2" s="5"/>
      <c r="K2" s="5"/>
      <c r="L2" s="147"/>
      <c r="M2" s="147"/>
      <c r="N2" s="6"/>
      <c r="O2" s="147"/>
      <c r="P2" s="147"/>
      <c r="Q2" s="1"/>
    </row>
    <row r="3" spans="1:17" x14ac:dyDescent="0.3">
      <c r="A3" s="1"/>
      <c r="B3" s="1"/>
      <c r="C3" s="1"/>
      <c r="D3" s="2"/>
      <c r="E3" s="1"/>
      <c r="F3" s="1"/>
      <c r="G3" s="1"/>
      <c r="H3" s="1"/>
      <c r="I3" s="1"/>
      <c r="J3" s="5"/>
      <c r="K3" s="5"/>
      <c r="L3" s="148" t="s">
        <v>116</v>
      </c>
      <c r="M3" s="148"/>
      <c r="N3" s="148"/>
      <c r="O3" s="148"/>
      <c r="P3" s="148"/>
      <c r="Q3" s="1"/>
    </row>
    <row r="4" spans="1:17" x14ac:dyDescent="0.3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7"/>
      <c r="M4" s="7"/>
      <c r="N4" s="7" t="s">
        <v>112</v>
      </c>
      <c r="O4" s="8"/>
      <c r="P4" s="9"/>
      <c r="Q4" s="1"/>
    </row>
    <row r="5" spans="1:17" x14ac:dyDescent="0.3">
      <c r="A5" s="1"/>
      <c r="B5" s="5"/>
      <c r="C5" s="5"/>
      <c r="D5" s="2"/>
      <c r="E5" s="5"/>
      <c r="F5" s="5"/>
      <c r="G5" s="5"/>
      <c r="H5" s="5"/>
      <c r="I5" s="5"/>
      <c r="J5" s="145" t="s">
        <v>113</v>
      </c>
      <c r="K5" s="145"/>
      <c r="L5" s="145"/>
      <c r="M5" s="145"/>
      <c r="N5" s="145"/>
      <c r="O5" s="145"/>
      <c r="P5" s="145"/>
      <c r="Q5" s="1"/>
    </row>
    <row r="6" spans="1:17" x14ac:dyDescent="0.3">
      <c r="A6" s="1"/>
      <c r="B6" s="1"/>
      <c r="C6" s="10"/>
      <c r="D6" s="11"/>
      <c r="E6" s="10"/>
      <c r="F6" s="10"/>
      <c r="G6" s="10"/>
      <c r="H6" s="10"/>
      <c r="I6" s="10"/>
      <c r="J6" s="145"/>
      <c r="K6" s="145"/>
      <c r="L6" s="145"/>
      <c r="M6" s="145"/>
      <c r="N6" s="145"/>
      <c r="O6" s="145"/>
      <c r="P6" s="145"/>
      <c r="Q6" s="1"/>
    </row>
    <row r="7" spans="1:17" x14ac:dyDescent="0.3">
      <c r="A7" s="1"/>
      <c r="B7" s="12" t="s">
        <v>0</v>
      </c>
      <c r="C7" s="12"/>
      <c r="D7" s="11"/>
      <c r="E7" s="12"/>
      <c r="F7" s="12"/>
      <c r="G7" s="5"/>
      <c r="H7" s="5"/>
      <c r="I7" s="5"/>
      <c r="J7" s="137"/>
      <c r="K7" s="137"/>
      <c r="L7" s="137"/>
      <c r="M7" s="137"/>
      <c r="N7" s="137"/>
      <c r="O7" s="137"/>
      <c r="P7" s="137"/>
      <c r="Q7" s="13"/>
    </row>
    <row r="8" spans="1:17" ht="15.6" x14ac:dyDescent="0.3">
      <c r="A8" s="1"/>
      <c r="B8" s="138" t="s">
        <v>1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</row>
    <row r="9" spans="1:17" x14ac:dyDescent="0.3">
      <c r="A9" s="1"/>
      <c r="B9" s="139" t="s">
        <v>82</v>
      </c>
      <c r="C9" s="139"/>
      <c r="D9" s="139"/>
      <c r="E9" s="139"/>
      <c r="F9" s="139"/>
      <c r="G9" s="139"/>
      <c r="H9" s="139"/>
      <c r="I9" s="139"/>
      <c r="J9" s="139"/>
      <c r="K9" s="14"/>
      <c r="L9" s="14"/>
      <c r="M9" s="14"/>
      <c r="N9" s="161"/>
      <c r="O9" s="161"/>
      <c r="P9" s="161"/>
      <c r="Q9" s="1"/>
    </row>
    <row r="10" spans="1:17" x14ac:dyDescent="0.3">
      <c r="A10" s="1"/>
      <c r="B10" s="140" t="s">
        <v>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1" t="s">
        <v>3</v>
      </c>
      <c r="P10" s="141"/>
      <c r="Q10" s="141"/>
    </row>
    <row r="11" spans="1:17" ht="40.799999999999997" x14ac:dyDescent="0.3">
      <c r="A11" s="15"/>
      <c r="B11" s="16" t="s">
        <v>4</v>
      </c>
      <c r="C11" s="16" t="s">
        <v>5</v>
      </c>
      <c r="D11" s="17" t="s">
        <v>6</v>
      </c>
      <c r="E11" s="18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15</v>
      </c>
      <c r="N11" s="19" t="s">
        <v>16</v>
      </c>
      <c r="O11" s="20" t="s">
        <v>17</v>
      </c>
      <c r="P11" s="19" t="s">
        <v>83</v>
      </c>
      <c r="Q11" s="21"/>
    </row>
    <row r="12" spans="1:17" x14ac:dyDescent="0.3">
      <c r="A12" s="23"/>
      <c r="B12" s="24">
        <v>1</v>
      </c>
      <c r="C12" s="120" t="s">
        <v>67</v>
      </c>
      <c r="D12" s="37">
        <v>3</v>
      </c>
      <c r="E12" s="121" t="s">
        <v>84</v>
      </c>
      <c r="F12" s="27" t="s">
        <v>18</v>
      </c>
      <c r="G12" s="28">
        <v>1</v>
      </c>
      <c r="H12" s="28">
        <v>1</v>
      </c>
      <c r="I12" s="19">
        <v>12</v>
      </c>
      <c r="J12" s="29">
        <f>6773*G12</f>
        <v>6773</v>
      </c>
      <c r="K12" s="30"/>
      <c r="L12" s="30"/>
      <c r="M12" s="30">
        <f t="shared" ref="M12:M56" si="0">8000*G12-J12-L12</f>
        <v>1227</v>
      </c>
      <c r="N12" s="29">
        <f t="shared" ref="N12:N67" si="1">J12+K12+M12+L12</f>
        <v>8000</v>
      </c>
      <c r="O12" s="31">
        <f t="shared" ref="O12:O66" si="2">J12</f>
        <v>6773</v>
      </c>
      <c r="P12" s="32">
        <f t="shared" ref="P12:P63" si="3">N12*8+O12</f>
        <v>70773</v>
      </c>
      <c r="Q12" s="10"/>
    </row>
    <row r="13" spans="1:17" x14ac:dyDescent="0.3">
      <c r="A13" s="23"/>
      <c r="B13" s="24"/>
      <c r="C13" s="122" t="s">
        <v>85</v>
      </c>
      <c r="D13" s="33"/>
      <c r="E13" s="123" t="s">
        <v>86</v>
      </c>
      <c r="F13" s="27" t="s">
        <v>19</v>
      </c>
      <c r="G13" s="28">
        <v>0.5</v>
      </c>
      <c r="H13" s="28"/>
      <c r="I13" s="19">
        <v>12</v>
      </c>
      <c r="J13" s="29">
        <f>6773*G13</f>
        <v>3386.5</v>
      </c>
      <c r="K13" s="30"/>
      <c r="L13" s="30"/>
      <c r="M13" s="30">
        <f t="shared" si="0"/>
        <v>613.5</v>
      </c>
      <c r="N13" s="29">
        <f t="shared" si="1"/>
        <v>4000</v>
      </c>
      <c r="O13" s="31">
        <f t="shared" si="2"/>
        <v>3386.5</v>
      </c>
      <c r="P13" s="32">
        <f t="shared" si="3"/>
        <v>35386.5</v>
      </c>
      <c r="Q13" s="10"/>
    </row>
    <row r="14" spans="1:17" x14ac:dyDescent="0.3">
      <c r="A14" s="23"/>
      <c r="B14" s="24"/>
      <c r="C14" s="122"/>
      <c r="D14" s="34"/>
      <c r="E14" s="124" t="s">
        <v>87</v>
      </c>
      <c r="F14" s="27" t="s">
        <v>88</v>
      </c>
      <c r="G14" s="28">
        <v>0.5</v>
      </c>
      <c r="H14" s="28">
        <v>0.5</v>
      </c>
      <c r="I14" s="19">
        <v>10</v>
      </c>
      <c r="J14" s="29">
        <f>5815*G14</f>
        <v>2907.5</v>
      </c>
      <c r="K14" s="30"/>
      <c r="L14" s="30"/>
      <c r="M14" s="30">
        <f t="shared" si="0"/>
        <v>1092.5</v>
      </c>
      <c r="N14" s="29">
        <f t="shared" si="1"/>
        <v>4000</v>
      </c>
      <c r="O14" s="31">
        <f t="shared" si="2"/>
        <v>2907.5</v>
      </c>
      <c r="P14" s="32">
        <f t="shared" si="3"/>
        <v>34907.5</v>
      </c>
      <c r="Q14" s="10"/>
    </row>
    <row r="15" spans="1:17" x14ac:dyDescent="0.3">
      <c r="A15" s="23"/>
      <c r="B15" s="24"/>
      <c r="C15" s="122"/>
      <c r="D15" s="34"/>
      <c r="E15" s="124" t="s">
        <v>89</v>
      </c>
      <c r="F15" s="27" t="s">
        <v>20</v>
      </c>
      <c r="G15" s="28">
        <v>0.5</v>
      </c>
      <c r="H15" s="28"/>
      <c r="I15" s="19">
        <v>8</v>
      </c>
      <c r="J15" s="29">
        <f>5240*G15</f>
        <v>2620</v>
      </c>
      <c r="K15" s="30"/>
      <c r="L15" s="30"/>
      <c r="M15" s="30">
        <f t="shared" si="0"/>
        <v>1380</v>
      </c>
      <c r="N15" s="29">
        <f t="shared" si="1"/>
        <v>4000</v>
      </c>
      <c r="O15" s="31">
        <f t="shared" si="2"/>
        <v>2620</v>
      </c>
      <c r="P15" s="32">
        <f t="shared" si="3"/>
        <v>34620</v>
      </c>
      <c r="Q15" s="10"/>
    </row>
    <row r="16" spans="1:17" x14ac:dyDescent="0.3">
      <c r="A16" s="23"/>
      <c r="B16" s="24"/>
      <c r="C16" s="125"/>
      <c r="D16" s="35"/>
      <c r="E16" s="124" t="s">
        <v>90</v>
      </c>
      <c r="F16" s="27">
        <v>9132</v>
      </c>
      <c r="G16" s="28">
        <v>1</v>
      </c>
      <c r="H16" s="28">
        <v>1</v>
      </c>
      <c r="I16" s="19">
        <v>1</v>
      </c>
      <c r="J16" s="29">
        <f t="shared" ref="J16:J18" si="4">3195*G16</f>
        <v>3195</v>
      </c>
      <c r="K16" s="30"/>
      <c r="L16" s="30"/>
      <c r="M16" s="30">
        <f t="shared" si="0"/>
        <v>4805</v>
      </c>
      <c r="N16" s="29">
        <f t="shared" si="1"/>
        <v>8000</v>
      </c>
      <c r="O16" s="31">
        <f>J16</f>
        <v>3195</v>
      </c>
      <c r="P16" s="32">
        <f t="shared" si="3"/>
        <v>67195</v>
      </c>
      <c r="Q16" s="10"/>
    </row>
    <row r="17" spans="1:17" x14ac:dyDescent="0.3">
      <c r="A17" s="23"/>
      <c r="B17" s="24"/>
      <c r="C17" s="125"/>
      <c r="D17" s="35"/>
      <c r="E17" s="124" t="s">
        <v>91</v>
      </c>
      <c r="F17" s="27">
        <v>9141</v>
      </c>
      <c r="G17" s="28">
        <v>1</v>
      </c>
      <c r="H17" s="28">
        <v>1</v>
      </c>
      <c r="I17" s="19">
        <v>1</v>
      </c>
      <c r="J17" s="29">
        <f t="shared" si="4"/>
        <v>3195</v>
      </c>
      <c r="K17" s="30"/>
      <c r="L17" s="30"/>
      <c r="M17" s="30">
        <f t="shared" si="0"/>
        <v>4805</v>
      </c>
      <c r="N17" s="29">
        <f t="shared" si="1"/>
        <v>8000</v>
      </c>
      <c r="O17" s="31"/>
      <c r="P17" s="32">
        <f t="shared" si="3"/>
        <v>64000</v>
      </c>
      <c r="Q17" s="10"/>
    </row>
    <row r="18" spans="1:17" x14ac:dyDescent="0.3">
      <c r="A18" s="23"/>
      <c r="B18" s="24"/>
      <c r="C18" s="126"/>
      <c r="D18" s="36"/>
      <c r="E18" s="124" t="s">
        <v>91</v>
      </c>
      <c r="F18" s="27">
        <v>9141</v>
      </c>
      <c r="G18" s="28">
        <v>1</v>
      </c>
      <c r="H18" s="28">
        <v>1</v>
      </c>
      <c r="I18" s="19">
        <v>1</v>
      </c>
      <c r="J18" s="29">
        <f t="shared" si="4"/>
        <v>3195</v>
      </c>
      <c r="K18" s="30"/>
      <c r="L18" s="30"/>
      <c r="M18" s="30">
        <f t="shared" si="0"/>
        <v>4805</v>
      </c>
      <c r="N18" s="29">
        <f t="shared" si="1"/>
        <v>8000</v>
      </c>
      <c r="O18" s="31"/>
      <c r="P18" s="32">
        <f t="shared" si="3"/>
        <v>64000</v>
      </c>
      <c r="Q18" s="10"/>
    </row>
    <row r="19" spans="1:17" x14ac:dyDescent="0.3">
      <c r="A19" s="23"/>
      <c r="B19" s="24">
        <v>2</v>
      </c>
      <c r="C19" s="120" t="s">
        <v>92</v>
      </c>
      <c r="D19" s="37">
        <v>4</v>
      </c>
      <c r="E19" s="121" t="s">
        <v>93</v>
      </c>
      <c r="F19" s="27" t="s">
        <v>20</v>
      </c>
      <c r="G19" s="28">
        <v>0.5</v>
      </c>
      <c r="H19" s="28">
        <v>0.5</v>
      </c>
      <c r="I19" s="19">
        <v>8</v>
      </c>
      <c r="J19" s="29">
        <f>5240*G19</f>
        <v>2620</v>
      </c>
      <c r="K19" s="30"/>
      <c r="L19" s="30"/>
      <c r="M19" s="30">
        <f t="shared" si="0"/>
        <v>1380</v>
      </c>
      <c r="N19" s="29">
        <f t="shared" si="1"/>
        <v>4000</v>
      </c>
      <c r="O19" s="31">
        <f t="shared" si="2"/>
        <v>2620</v>
      </c>
      <c r="P19" s="32">
        <f t="shared" si="3"/>
        <v>34620</v>
      </c>
      <c r="Q19" s="10"/>
    </row>
    <row r="20" spans="1:17" x14ac:dyDescent="0.3">
      <c r="A20" s="23"/>
      <c r="B20" s="24"/>
      <c r="C20" s="127" t="s">
        <v>94</v>
      </c>
      <c r="D20" s="38"/>
      <c r="E20" s="124" t="s">
        <v>89</v>
      </c>
      <c r="F20" s="27" t="s">
        <v>20</v>
      </c>
      <c r="G20" s="28">
        <v>0.5</v>
      </c>
      <c r="H20" s="28"/>
      <c r="I20" s="19">
        <v>8</v>
      </c>
      <c r="J20" s="29">
        <f>5240*G20</f>
        <v>2620</v>
      </c>
      <c r="K20" s="30"/>
      <c r="L20" s="30"/>
      <c r="M20" s="30">
        <f t="shared" si="0"/>
        <v>1380</v>
      </c>
      <c r="N20" s="29">
        <f t="shared" si="1"/>
        <v>4000</v>
      </c>
      <c r="O20" s="31">
        <f t="shared" si="2"/>
        <v>2620</v>
      </c>
      <c r="P20" s="32">
        <f t="shared" si="3"/>
        <v>34620</v>
      </c>
      <c r="Q20" s="10"/>
    </row>
    <row r="21" spans="1:17" x14ac:dyDescent="0.3">
      <c r="A21" s="23"/>
      <c r="B21" s="24"/>
      <c r="C21" s="127"/>
      <c r="D21" s="38"/>
      <c r="E21" s="121" t="s">
        <v>90</v>
      </c>
      <c r="F21" s="27">
        <v>9132</v>
      </c>
      <c r="G21" s="28">
        <v>0.5</v>
      </c>
      <c r="H21" s="28">
        <v>0.5</v>
      </c>
      <c r="I21" s="19">
        <v>1</v>
      </c>
      <c r="J21" s="29">
        <f>3195*G21</f>
        <v>1597.5</v>
      </c>
      <c r="K21" s="30"/>
      <c r="L21" s="30"/>
      <c r="M21" s="30">
        <f t="shared" si="0"/>
        <v>2402.5</v>
      </c>
      <c r="N21" s="29">
        <f t="shared" si="1"/>
        <v>4000</v>
      </c>
      <c r="O21" s="31">
        <f>J21</f>
        <v>1597.5</v>
      </c>
      <c r="P21" s="32">
        <f t="shared" si="3"/>
        <v>33597.5</v>
      </c>
      <c r="Q21" s="10"/>
    </row>
    <row r="22" spans="1:17" x14ac:dyDescent="0.3">
      <c r="A22" s="23"/>
      <c r="B22" s="24">
        <v>3</v>
      </c>
      <c r="C22" s="120" t="s">
        <v>76</v>
      </c>
      <c r="D22" s="37">
        <v>4</v>
      </c>
      <c r="E22" s="121" t="s">
        <v>95</v>
      </c>
      <c r="F22" s="27" t="s">
        <v>20</v>
      </c>
      <c r="G22" s="28">
        <v>1</v>
      </c>
      <c r="H22" s="28">
        <v>1</v>
      </c>
      <c r="I22" s="19">
        <v>10</v>
      </c>
      <c r="J22" s="29">
        <v>5815</v>
      </c>
      <c r="K22" s="30"/>
      <c r="L22" s="30">
        <f>J22*10%</f>
        <v>581.5</v>
      </c>
      <c r="M22" s="30">
        <f t="shared" si="0"/>
        <v>1603.5</v>
      </c>
      <c r="N22" s="29">
        <f t="shared" si="1"/>
        <v>8000</v>
      </c>
      <c r="O22" s="31">
        <f t="shared" si="2"/>
        <v>5815</v>
      </c>
      <c r="P22" s="32">
        <f t="shared" si="3"/>
        <v>69815</v>
      </c>
      <c r="Q22" s="10"/>
    </row>
    <row r="23" spans="1:17" x14ac:dyDescent="0.3">
      <c r="A23" s="23"/>
      <c r="B23" s="24"/>
      <c r="C23" s="39" t="s">
        <v>94</v>
      </c>
      <c r="D23" s="38"/>
      <c r="E23" s="124" t="s">
        <v>89</v>
      </c>
      <c r="F23" s="27" t="s">
        <v>20</v>
      </c>
      <c r="G23" s="28">
        <v>0.5</v>
      </c>
      <c r="H23" s="28"/>
      <c r="I23" s="19">
        <v>8</v>
      </c>
      <c r="J23" s="29">
        <f>5240*G23</f>
        <v>2620</v>
      </c>
      <c r="K23" s="30"/>
      <c r="L23" s="30"/>
      <c r="M23" s="30">
        <f t="shared" si="0"/>
        <v>1380</v>
      </c>
      <c r="N23" s="29">
        <f t="shared" si="1"/>
        <v>4000</v>
      </c>
      <c r="O23" s="31">
        <f t="shared" si="2"/>
        <v>2620</v>
      </c>
      <c r="P23" s="32">
        <f t="shared" si="3"/>
        <v>34620</v>
      </c>
      <c r="Q23" s="10"/>
    </row>
    <row r="24" spans="1:17" x14ac:dyDescent="0.3">
      <c r="A24" s="23"/>
      <c r="B24" s="24"/>
      <c r="C24" s="39"/>
      <c r="D24" s="33"/>
      <c r="E24" s="121" t="s">
        <v>90</v>
      </c>
      <c r="F24" s="27">
        <v>9132</v>
      </c>
      <c r="G24" s="28">
        <v>0.5</v>
      </c>
      <c r="H24" s="28">
        <v>0.5</v>
      </c>
      <c r="I24" s="19">
        <v>1</v>
      </c>
      <c r="J24" s="29">
        <f t="shared" ref="J24:J26" si="5">3195*G24</f>
        <v>1597.5</v>
      </c>
      <c r="K24" s="30"/>
      <c r="L24" s="30"/>
      <c r="M24" s="30">
        <f t="shared" si="0"/>
        <v>2402.5</v>
      </c>
      <c r="N24" s="29">
        <f t="shared" si="1"/>
        <v>4000</v>
      </c>
      <c r="O24" s="31">
        <f>J24</f>
        <v>1597.5</v>
      </c>
      <c r="P24" s="32">
        <f t="shared" si="3"/>
        <v>33597.5</v>
      </c>
      <c r="Q24" s="10"/>
    </row>
    <row r="25" spans="1:17" x14ac:dyDescent="0.3">
      <c r="A25" s="23"/>
      <c r="B25" s="24"/>
      <c r="C25" s="39"/>
      <c r="D25" s="34"/>
      <c r="E25" s="128" t="s">
        <v>91</v>
      </c>
      <c r="F25" s="27">
        <v>9141</v>
      </c>
      <c r="G25" s="28">
        <v>1</v>
      </c>
      <c r="H25" s="28">
        <v>1</v>
      </c>
      <c r="I25" s="19">
        <v>1</v>
      </c>
      <c r="J25" s="29">
        <f t="shared" si="5"/>
        <v>3195</v>
      </c>
      <c r="K25" s="30"/>
      <c r="L25" s="30"/>
      <c r="M25" s="30">
        <f t="shared" si="0"/>
        <v>4805</v>
      </c>
      <c r="N25" s="29">
        <f t="shared" si="1"/>
        <v>8000</v>
      </c>
      <c r="O25" s="31"/>
      <c r="P25" s="32">
        <f t="shared" si="3"/>
        <v>64000</v>
      </c>
      <c r="Q25" s="10"/>
    </row>
    <row r="26" spans="1:17" x14ac:dyDescent="0.3">
      <c r="A26" s="23"/>
      <c r="B26" s="24"/>
      <c r="C26" s="25"/>
      <c r="D26" s="36"/>
      <c r="E26" s="128" t="s">
        <v>91</v>
      </c>
      <c r="F26" s="27">
        <v>9141</v>
      </c>
      <c r="G26" s="28">
        <v>1</v>
      </c>
      <c r="H26" s="28">
        <v>1</v>
      </c>
      <c r="I26" s="19">
        <v>1</v>
      </c>
      <c r="J26" s="29">
        <f t="shared" si="5"/>
        <v>3195</v>
      </c>
      <c r="K26" s="30"/>
      <c r="L26" s="30"/>
      <c r="M26" s="30">
        <f t="shared" si="0"/>
        <v>4805</v>
      </c>
      <c r="N26" s="29">
        <f t="shared" si="1"/>
        <v>8000</v>
      </c>
      <c r="O26" s="31"/>
      <c r="P26" s="32">
        <f t="shared" si="3"/>
        <v>64000</v>
      </c>
      <c r="Q26" s="10"/>
    </row>
    <row r="27" spans="1:17" x14ac:dyDescent="0.3">
      <c r="A27" s="23"/>
      <c r="B27" s="24">
        <v>4</v>
      </c>
      <c r="C27" s="120" t="s">
        <v>65</v>
      </c>
      <c r="D27" s="37">
        <v>3</v>
      </c>
      <c r="E27" s="121" t="s">
        <v>95</v>
      </c>
      <c r="F27" s="27" t="s">
        <v>18</v>
      </c>
      <c r="G27" s="28">
        <v>1</v>
      </c>
      <c r="H27" s="28" t="s">
        <v>96</v>
      </c>
      <c r="I27" s="19">
        <v>11</v>
      </c>
      <c r="J27" s="29">
        <v>6294</v>
      </c>
      <c r="K27" s="30"/>
      <c r="L27" s="30">
        <f>J27*20%</f>
        <v>1258.8000000000002</v>
      </c>
      <c r="M27" s="30">
        <f t="shared" si="0"/>
        <v>447.19999999999982</v>
      </c>
      <c r="N27" s="29">
        <f t="shared" si="1"/>
        <v>8000</v>
      </c>
      <c r="O27" s="31">
        <f t="shared" si="2"/>
        <v>6294</v>
      </c>
      <c r="P27" s="32">
        <f t="shared" si="3"/>
        <v>70294</v>
      </c>
      <c r="Q27" s="10"/>
    </row>
    <row r="28" spans="1:17" x14ac:dyDescent="0.3">
      <c r="A28" s="23"/>
      <c r="B28" s="24"/>
      <c r="C28" s="39" t="s">
        <v>94</v>
      </c>
      <c r="D28" s="33"/>
      <c r="E28" s="121" t="s">
        <v>86</v>
      </c>
      <c r="F28" s="27" t="s">
        <v>19</v>
      </c>
      <c r="G28" s="28">
        <v>0.5</v>
      </c>
      <c r="H28" s="28"/>
      <c r="I28" s="19">
        <v>10</v>
      </c>
      <c r="J28" s="29">
        <f>5815*G28</f>
        <v>2907.5</v>
      </c>
      <c r="K28" s="30"/>
      <c r="L28" s="30"/>
      <c r="M28" s="30">
        <f t="shared" si="0"/>
        <v>1092.5</v>
      </c>
      <c r="N28" s="29">
        <f t="shared" si="1"/>
        <v>4000</v>
      </c>
      <c r="O28" s="31">
        <f t="shared" si="2"/>
        <v>2907.5</v>
      </c>
      <c r="P28" s="32">
        <f t="shared" si="3"/>
        <v>34907.5</v>
      </c>
      <c r="Q28" s="10"/>
    </row>
    <row r="29" spans="1:17" x14ac:dyDescent="0.3">
      <c r="A29" s="23"/>
      <c r="B29" s="24"/>
      <c r="C29" s="127"/>
      <c r="D29" s="38"/>
      <c r="E29" s="124" t="s">
        <v>89</v>
      </c>
      <c r="F29" s="27" t="s">
        <v>20</v>
      </c>
      <c r="G29" s="28">
        <v>0.5</v>
      </c>
      <c r="H29" s="28"/>
      <c r="I29" s="19">
        <v>8</v>
      </c>
      <c r="J29" s="29">
        <f>5240*G29</f>
        <v>2620</v>
      </c>
      <c r="K29" s="30"/>
      <c r="L29" s="30"/>
      <c r="M29" s="30">
        <f t="shared" si="0"/>
        <v>1380</v>
      </c>
      <c r="N29" s="29">
        <f t="shared" si="1"/>
        <v>4000</v>
      </c>
      <c r="O29" s="31">
        <f t="shared" si="2"/>
        <v>2620</v>
      </c>
      <c r="P29" s="32">
        <f t="shared" si="3"/>
        <v>34620</v>
      </c>
      <c r="Q29" s="10"/>
    </row>
    <row r="30" spans="1:17" x14ac:dyDescent="0.3">
      <c r="A30" s="23"/>
      <c r="B30" s="24"/>
      <c r="C30" s="127"/>
      <c r="D30" s="129"/>
      <c r="E30" s="128" t="s">
        <v>90</v>
      </c>
      <c r="F30" s="27">
        <v>9132</v>
      </c>
      <c r="G30" s="28">
        <v>0.5</v>
      </c>
      <c r="H30" s="28"/>
      <c r="I30" s="19">
        <v>1</v>
      </c>
      <c r="J30" s="29">
        <f>3195*G30</f>
        <v>1597.5</v>
      </c>
      <c r="K30" s="30"/>
      <c r="L30" s="30"/>
      <c r="M30" s="30">
        <f t="shared" si="0"/>
        <v>2402.5</v>
      </c>
      <c r="N30" s="29">
        <f>J30+K30+M30+L30</f>
        <v>4000</v>
      </c>
      <c r="O30" s="31">
        <f>J30</f>
        <v>1597.5</v>
      </c>
      <c r="P30" s="32">
        <f t="shared" si="3"/>
        <v>33597.5</v>
      </c>
      <c r="Q30" s="10"/>
    </row>
    <row r="31" spans="1:17" x14ac:dyDescent="0.3">
      <c r="A31" s="23"/>
      <c r="B31" s="24">
        <v>5</v>
      </c>
      <c r="C31" s="120" t="s">
        <v>97</v>
      </c>
      <c r="D31" s="37">
        <v>4</v>
      </c>
      <c r="E31" s="121" t="s">
        <v>95</v>
      </c>
      <c r="F31" s="27" t="s">
        <v>20</v>
      </c>
      <c r="G31" s="28">
        <v>0.5</v>
      </c>
      <c r="H31" s="28">
        <v>0.5</v>
      </c>
      <c r="I31" s="19">
        <v>10</v>
      </c>
      <c r="J31" s="29">
        <f>5815*G31</f>
        <v>2907.5</v>
      </c>
      <c r="K31" s="30"/>
      <c r="L31" s="30"/>
      <c r="M31" s="30">
        <f t="shared" si="0"/>
        <v>1092.5</v>
      </c>
      <c r="N31" s="29">
        <f t="shared" si="1"/>
        <v>4000</v>
      </c>
      <c r="O31" s="31">
        <f t="shared" si="2"/>
        <v>2907.5</v>
      </c>
      <c r="P31" s="32">
        <f t="shared" si="3"/>
        <v>34907.5</v>
      </c>
      <c r="Q31" s="10"/>
    </row>
    <row r="32" spans="1:17" x14ac:dyDescent="0.3">
      <c r="A32" s="23"/>
      <c r="B32" s="24"/>
      <c r="C32" s="39" t="s">
        <v>94</v>
      </c>
      <c r="D32" s="38"/>
      <c r="E32" s="124" t="s">
        <v>89</v>
      </c>
      <c r="F32" s="27" t="s">
        <v>20</v>
      </c>
      <c r="G32" s="28">
        <v>0.5</v>
      </c>
      <c r="H32" s="28"/>
      <c r="I32" s="19">
        <v>8</v>
      </c>
      <c r="J32" s="29">
        <f>5240*G32</f>
        <v>2620</v>
      </c>
      <c r="K32" s="30"/>
      <c r="L32" s="30"/>
      <c r="M32" s="30">
        <f t="shared" si="0"/>
        <v>1380</v>
      </c>
      <c r="N32" s="29">
        <f t="shared" si="1"/>
        <v>4000</v>
      </c>
      <c r="O32" s="31">
        <f t="shared" si="2"/>
        <v>2620</v>
      </c>
      <c r="P32" s="32">
        <f t="shared" si="3"/>
        <v>34620</v>
      </c>
      <c r="Q32" s="10"/>
    </row>
    <row r="33" spans="1:17" x14ac:dyDescent="0.3">
      <c r="A33" s="23"/>
      <c r="B33" s="24"/>
      <c r="C33" s="39"/>
      <c r="D33" s="33"/>
      <c r="E33" s="121" t="s">
        <v>90</v>
      </c>
      <c r="F33" s="27">
        <v>9132</v>
      </c>
      <c r="G33" s="28">
        <v>0.5</v>
      </c>
      <c r="H33" s="28"/>
      <c r="I33" s="19">
        <v>1</v>
      </c>
      <c r="J33" s="29">
        <f>3195*G33</f>
        <v>1597.5</v>
      </c>
      <c r="K33" s="30"/>
      <c r="L33" s="30"/>
      <c r="M33" s="30">
        <f t="shared" si="0"/>
        <v>2402.5</v>
      </c>
      <c r="N33" s="29">
        <f t="shared" si="1"/>
        <v>4000</v>
      </c>
      <c r="O33" s="31">
        <f>J33</f>
        <v>1597.5</v>
      </c>
      <c r="P33" s="32">
        <f t="shared" si="3"/>
        <v>33597.5</v>
      </c>
      <c r="Q33" s="10"/>
    </row>
    <row r="34" spans="1:17" x14ac:dyDescent="0.3">
      <c r="A34" s="23"/>
      <c r="B34" s="24">
        <v>6</v>
      </c>
      <c r="C34" s="120" t="s">
        <v>79</v>
      </c>
      <c r="D34" s="37">
        <v>4</v>
      </c>
      <c r="E34" s="121" t="s">
        <v>95</v>
      </c>
      <c r="F34" s="27" t="s">
        <v>18</v>
      </c>
      <c r="G34" s="28">
        <v>0.5</v>
      </c>
      <c r="H34" s="28"/>
      <c r="I34" s="19">
        <v>11</v>
      </c>
      <c r="J34" s="29">
        <f>6294*G34</f>
        <v>3147</v>
      </c>
      <c r="K34" s="30"/>
      <c r="L34" s="30"/>
      <c r="M34" s="30">
        <f t="shared" si="0"/>
        <v>853</v>
      </c>
      <c r="N34" s="29">
        <f t="shared" si="1"/>
        <v>4000</v>
      </c>
      <c r="O34" s="31">
        <f t="shared" si="2"/>
        <v>3147</v>
      </c>
      <c r="P34" s="32">
        <f t="shared" si="3"/>
        <v>35147</v>
      </c>
      <c r="Q34" s="10"/>
    </row>
    <row r="35" spans="1:17" x14ac:dyDescent="0.3">
      <c r="A35" s="23"/>
      <c r="B35" s="24"/>
      <c r="C35" s="39" t="s">
        <v>94</v>
      </c>
      <c r="D35" s="38"/>
      <c r="E35" s="124" t="s">
        <v>89</v>
      </c>
      <c r="F35" s="27" t="s">
        <v>20</v>
      </c>
      <c r="G35" s="28">
        <v>0.5</v>
      </c>
      <c r="H35" s="28"/>
      <c r="I35" s="19">
        <v>8</v>
      </c>
      <c r="J35" s="29">
        <f>5240*G35</f>
        <v>2620</v>
      </c>
      <c r="K35" s="30"/>
      <c r="L35" s="30"/>
      <c r="M35" s="30">
        <f t="shared" si="0"/>
        <v>1380</v>
      </c>
      <c r="N35" s="29">
        <f t="shared" si="1"/>
        <v>4000</v>
      </c>
      <c r="O35" s="31">
        <f t="shared" si="2"/>
        <v>2620</v>
      </c>
      <c r="P35" s="32">
        <f t="shared" si="3"/>
        <v>34620</v>
      </c>
      <c r="Q35" s="10"/>
    </row>
    <row r="36" spans="1:17" x14ac:dyDescent="0.3">
      <c r="A36" s="23"/>
      <c r="B36" s="24"/>
      <c r="C36" s="39"/>
      <c r="D36" s="33"/>
      <c r="E36" s="121" t="s">
        <v>90</v>
      </c>
      <c r="F36" s="27">
        <v>9132</v>
      </c>
      <c r="G36" s="28">
        <v>0.5</v>
      </c>
      <c r="H36" s="28"/>
      <c r="I36" s="19">
        <v>1</v>
      </c>
      <c r="J36" s="29">
        <f>3195*G36</f>
        <v>1597.5</v>
      </c>
      <c r="K36" s="30"/>
      <c r="L36" s="30"/>
      <c r="M36" s="30">
        <f t="shared" si="0"/>
        <v>2402.5</v>
      </c>
      <c r="N36" s="29">
        <f t="shared" si="1"/>
        <v>4000</v>
      </c>
      <c r="O36" s="31">
        <f>J36</f>
        <v>1597.5</v>
      </c>
      <c r="P36" s="32">
        <f t="shared" si="3"/>
        <v>33597.5</v>
      </c>
      <c r="Q36" s="10"/>
    </row>
    <row r="37" spans="1:17" x14ac:dyDescent="0.3">
      <c r="A37" s="23"/>
      <c r="B37" s="24">
        <v>7</v>
      </c>
      <c r="C37" s="130" t="s">
        <v>98</v>
      </c>
      <c r="D37" s="34">
        <v>4</v>
      </c>
      <c r="E37" s="128" t="s">
        <v>95</v>
      </c>
      <c r="F37" s="27" t="s">
        <v>20</v>
      </c>
      <c r="G37" s="28">
        <v>0.5</v>
      </c>
      <c r="H37" s="28">
        <v>0.5</v>
      </c>
      <c r="I37" s="19">
        <v>10</v>
      </c>
      <c r="J37" s="29">
        <f>5815*G37</f>
        <v>2907.5</v>
      </c>
      <c r="K37" s="30"/>
      <c r="L37" s="30">
        <f>J37*10%</f>
        <v>290.75</v>
      </c>
      <c r="M37" s="30">
        <f t="shared" si="0"/>
        <v>801.75</v>
      </c>
      <c r="N37" s="29">
        <f t="shared" si="1"/>
        <v>4000</v>
      </c>
      <c r="O37" s="31">
        <f t="shared" si="2"/>
        <v>2907.5</v>
      </c>
      <c r="P37" s="32">
        <f t="shared" si="3"/>
        <v>34907.5</v>
      </c>
      <c r="Q37" s="10"/>
    </row>
    <row r="38" spans="1:17" x14ac:dyDescent="0.3">
      <c r="A38" s="23"/>
      <c r="B38" s="24"/>
      <c r="C38" s="130"/>
      <c r="D38" s="34"/>
      <c r="E38" s="124" t="s">
        <v>89</v>
      </c>
      <c r="F38" s="27" t="s">
        <v>20</v>
      </c>
      <c r="G38" s="28">
        <v>0.5</v>
      </c>
      <c r="H38" s="28"/>
      <c r="I38" s="19">
        <v>8</v>
      </c>
      <c r="J38" s="29">
        <f>5240*G38</f>
        <v>2620</v>
      </c>
      <c r="K38" s="30"/>
      <c r="L38" s="30"/>
      <c r="M38" s="30">
        <f t="shared" si="0"/>
        <v>1380</v>
      </c>
      <c r="N38" s="29">
        <f t="shared" si="1"/>
        <v>4000</v>
      </c>
      <c r="O38" s="31">
        <f t="shared" si="2"/>
        <v>2620</v>
      </c>
      <c r="P38" s="32">
        <f t="shared" si="3"/>
        <v>34620</v>
      </c>
      <c r="Q38" s="10"/>
    </row>
    <row r="39" spans="1:17" x14ac:dyDescent="0.3">
      <c r="A39" s="23"/>
      <c r="B39" s="24"/>
      <c r="C39" s="130"/>
      <c r="D39" s="34"/>
      <c r="E39" s="121" t="s">
        <v>90</v>
      </c>
      <c r="F39" s="27">
        <v>9132</v>
      </c>
      <c r="G39" s="28">
        <v>0.5</v>
      </c>
      <c r="H39" s="28"/>
      <c r="I39" s="19">
        <v>1</v>
      </c>
      <c r="J39" s="29">
        <f>3195*G39</f>
        <v>1597.5</v>
      </c>
      <c r="K39" s="30"/>
      <c r="L39" s="30"/>
      <c r="M39" s="30">
        <f>8000*G39-J39-L39</f>
        <v>2402.5</v>
      </c>
      <c r="N39" s="29">
        <f t="shared" si="1"/>
        <v>4000</v>
      </c>
      <c r="O39" s="31">
        <f>J39</f>
        <v>1597.5</v>
      </c>
      <c r="P39" s="32">
        <f t="shared" si="3"/>
        <v>33597.5</v>
      </c>
      <c r="Q39" s="10"/>
    </row>
    <row r="40" spans="1:17" x14ac:dyDescent="0.3">
      <c r="A40" s="23"/>
      <c r="B40" s="24">
        <v>8</v>
      </c>
      <c r="C40" s="131" t="s">
        <v>99</v>
      </c>
      <c r="D40" s="35">
        <v>4</v>
      </c>
      <c r="E40" s="128" t="s">
        <v>95</v>
      </c>
      <c r="F40" s="27" t="s">
        <v>20</v>
      </c>
      <c r="G40" s="28">
        <v>0.5</v>
      </c>
      <c r="H40" s="28">
        <v>0.5</v>
      </c>
      <c r="I40" s="19">
        <v>10</v>
      </c>
      <c r="J40" s="29">
        <f>5815*G40</f>
        <v>2907.5</v>
      </c>
      <c r="K40" s="30"/>
      <c r="L40" s="30">
        <f>J40*10%</f>
        <v>290.75</v>
      </c>
      <c r="M40" s="30">
        <f t="shared" ref="M40:M41" si="6">8000*G40-J40-L40</f>
        <v>801.75</v>
      </c>
      <c r="N40" s="29">
        <f t="shared" si="1"/>
        <v>4000</v>
      </c>
      <c r="O40" s="31">
        <f t="shared" ref="O40:O41" si="7">J40</f>
        <v>2907.5</v>
      </c>
      <c r="P40" s="32">
        <f t="shared" si="3"/>
        <v>34907.5</v>
      </c>
      <c r="Q40" s="10"/>
    </row>
    <row r="41" spans="1:17" x14ac:dyDescent="0.3">
      <c r="A41" s="23"/>
      <c r="B41" s="24"/>
      <c r="C41" s="131"/>
      <c r="D41" s="35"/>
      <c r="E41" s="124" t="s">
        <v>89</v>
      </c>
      <c r="F41" s="27" t="s">
        <v>20</v>
      </c>
      <c r="G41" s="28">
        <v>0.5</v>
      </c>
      <c r="H41" s="28"/>
      <c r="I41" s="19">
        <v>8</v>
      </c>
      <c r="J41" s="29">
        <f>5240*G41</f>
        <v>2620</v>
      </c>
      <c r="K41" s="30"/>
      <c r="L41" s="30"/>
      <c r="M41" s="30">
        <f t="shared" si="6"/>
        <v>1380</v>
      </c>
      <c r="N41" s="29">
        <f t="shared" si="1"/>
        <v>4000</v>
      </c>
      <c r="O41" s="31">
        <f t="shared" si="7"/>
        <v>2620</v>
      </c>
      <c r="P41" s="32">
        <f t="shared" si="3"/>
        <v>34620</v>
      </c>
      <c r="Q41" s="10"/>
    </row>
    <row r="42" spans="1:17" x14ac:dyDescent="0.3">
      <c r="A42" s="23"/>
      <c r="B42" s="24"/>
      <c r="C42" s="132"/>
      <c r="D42" s="35"/>
      <c r="E42" s="128" t="s">
        <v>90</v>
      </c>
      <c r="F42" s="27">
        <v>9132</v>
      </c>
      <c r="G42" s="28">
        <v>0.5</v>
      </c>
      <c r="H42" s="28"/>
      <c r="I42" s="19">
        <v>1</v>
      </c>
      <c r="J42" s="29">
        <f>3195*G42</f>
        <v>1597.5</v>
      </c>
      <c r="K42" s="30"/>
      <c r="L42" s="30"/>
      <c r="M42" s="30">
        <f t="shared" si="0"/>
        <v>2402.5</v>
      </c>
      <c r="N42" s="29">
        <f t="shared" si="1"/>
        <v>4000</v>
      </c>
      <c r="O42" s="31">
        <f>J42</f>
        <v>1597.5</v>
      </c>
      <c r="P42" s="32">
        <f t="shared" si="3"/>
        <v>33597.5</v>
      </c>
      <c r="Q42" s="10"/>
    </row>
    <row r="43" spans="1:17" x14ac:dyDescent="0.3">
      <c r="A43" s="23"/>
      <c r="B43" s="24">
        <v>9</v>
      </c>
      <c r="C43" s="131" t="s">
        <v>100</v>
      </c>
      <c r="D43" s="35">
        <v>4</v>
      </c>
      <c r="E43" s="128" t="s">
        <v>95</v>
      </c>
      <c r="F43" s="27" t="s">
        <v>18</v>
      </c>
      <c r="G43" s="28">
        <v>0.5</v>
      </c>
      <c r="H43" s="28">
        <v>0.5</v>
      </c>
      <c r="I43" s="19">
        <v>10</v>
      </c>
      <c r="J43" s="29">
        <f>5815*G43</f>
        <v>2907.5</v>
      </c>
      <c r="K43" s="30"/>
      <c r="L43" s="30">
        <f>J43*20%</f>
        <v>581.5</v>
      </c>
      <c r="M43" s="30">
        <f t="shared" si="0"/>
        <v>511</v>
      </c>
      <c r="N43" s="29">
        <f t="shared" si="1"/>
        <v>4000</v>
      </c>
      <c r="O43" s="31">
        <f t="shared" si="2"/>
        <v>2907.5</v>
      </c>
      <c r="P43" s="32">
        <f t="shared" si="3"/>
        <v>34907.5</v>
      </c>
      <c r="Q43" s="10"/>
    </row>
    <row r="44" spans="1:17" x14ac:dyDescent="0.3">
      <c r="A44" s="23"/>
      <c r="B44" s="24"/>
      <c r="C44" s="120"/>
      <c r="D44" s="36"/>
      <c r="E44" s="124" t="s">
        <v>89</v>
      </c>
      <c r="F44" s="27" t="s">
        <v>20</v>
      </c>
      <c r="G44" s="28">
        <v>0.5</v>
      </c>
      <c r="H44" s="28"/>
      <c r="I44" s="19">
        <v>8</v>
      </c>
      <c r="J44" s="29">
        <f>5240*G44</f>
        <v>2620</v>
      </c>
      <c r="K44" s="30"/>
      <c r="L44" s="30"/>
      <c r="M44" s="30">
        <f t="shared" si="0"/>
        <v>1380</v>
      </c>
      <c r="N44" s="29">
        <f t="shared" si="1"/>
        <v>4000</v>
      </c>
      <c r="O44" s="31">
        <f t="shared" si="2"/>
        <v>2620</v>
      </c>
      <c r="P44" s="32">
        <f t="shared" si="3"/>
        <v>34620</v>
      </c>
      <c r="Q44" s="10"/>
    </row>
    <row r="45" spans="1:17" x14ac:dyDescent="0.3">
      <c r="A45" s="23"/>
      <c r="B45" s="24"/>
      <c r="C45" s="126"/>
      <c r="D45" s="36"/>
      <c r="E45" s="124" t="s">
        <v>90</v>
      </c>
      <c r="F45" s="27">
        <v>9132</v>
      </c>
      <c r="G45" s="28">
        <v>0.5</v>
      </c>
      <c r="H45" s="28">
        <v>0.5</v>
      </c>
      <c r="I45" s="19">
        <v>1</v>
      </c>
      <c r="J45" s="29">
        <f>3195*G45</f>
        <v>1597.5</v>
      </c>
      <c r="K45" s="30"/>
      <c r="L45" s="30"/>
      <c r="M45" s="30">
        <f t="shared" si="0"/>
        <v>2402.5</v>
      </c>
      <c r="N45" s="29">
        <f t="shared" si="1"/>
        <v>4000</v>
      </c>
      <c r="O45" s="31">
        <f>J45</f>
        <v>1597.5</v>
      </c>
      <c r="P45" s="32">
        <f t="shared" si="3"/>
        <v>33597.5</v>
      </c>
      <c r="Q45" s="10"/>
    </row>
    <row r="46" spans="1:17" x14ac:dyDescent="0.3">
      <c r="A46" s="23"/>
      <c r="B46" s="24">
        <v>10</v>
      </c>
      <c r="C46" s="120" t="s">
        <v>101</v>
      </c>
      <c r="D46" s="37">
        <v>4</v>
      </c>
      <c r="E46" s="128" t="s">
        <v>95</v>
      </c>
      <c r="F46" s="27" t="s">
        <v>18</v>
      </c>
      <c r="G46" s="28">
        <v>0.5</v>
      </c>
      <c r="H46" s="28">
        <v>0.5</v>
      </c>
      <c r="I46" s="19">
        <v>10</v>
      </c>
      <c r="J46" s="29">
        <f>5815*G46</f>
        <v>2907.5</v>
      </c>
      <c r="K46" s="30"/>
      <c r="L46" s="30"/>
      <c r="M46" s="30">
        <f t="shared" si="0"/>
        <v>1092.5</v>
      </c>
      <c r="N46" s="29">
        <f t="shared" si="1"/>
        <v>4000</v>
      </c>
      <c r="O46" s="31">
        <f t="shared" si="2"/>
        <v>2907.5</v>
      </c>
      <c r="P46" s="32">
        <f t="shared" si="3"/>
        <v>34907.5</v>
      </c>
      <c r="Q46" s="10"/>
    </row>
    <row r="47" spans="1:17" x14ac:dyDescent="0.3">
      <c r="A47" s="23"/>
      <c r="B47" s="24"/>
      <c r="C47" s="122" t="s">
        <v>94</v>
      </c>
      <c r="D47" s="38"/>
      <c r="E47" s="124" t="s">
        <v>89</v>
      </c>
      <c r="F47" s="27" t="s">
        <v>20</v>
      </c>
      <c r="G47" s="28">
        <v>0.5</v>
      </c>
      <c r="H47" s="28"/>
      <c r="I47" s="19">
        <v>8</v>
      </c>
      <c r="J47" s="29">
        <f>5240*G47</f>
        <v>2620</v>
      </c>
      <c r="K47" s="30"/>
      <c r="L47" s="30"/>
      <c r="M47" s="30">
        <f t="shared" si="0"/>
        <v>1380</v>
      </c>
      <c r="N47" s="29">
        <f t="shared" si="1"/>
        <v>4000</v>
      </c>
      <c r="O47" s="31">
        <f t="shared" si="2"/>
        <v>2620</v>
      </c>
      <c r="P47" s="32">
        <f t="shared" si="3"/>
        <v>34620</v>
      </c>
      <c r="Q47" s="10"/>
    </row>
    <row r="48" spans="1:17" x14ac:dyDescent="0.3">
      <c r="A48" s="23"/>
      <c r="B48" s="24"/>
      <c r="C48" s="122"/>
      <c r="D48" s="33"/>
      <c r="E48" s="123" t="s">
        <v>90</v>
      </c>
      <c r="F48" s="27">
        <v>9132</v>
      </c>
      <c r="G48" s="28">
        <v>0.5</v>
      </c>
      <c r="H48" s="28">
        <v>0.5</v>
      </c>
      <c r="I48" s="19">
        <v>1</v>
      </c>
      <c r="J48" s="29">
        <f>3195*G48</f>
        <v>1597.5</v>
      </c>
      <c r="K48" s="30"/>
      <c r="L48" s="30"/>
      <c r="M48" s="30">
        <f t="shared" si="0"/>
        <v>2402.5</v>
      </c>
      <c r="N48" s="29">
        <f t="shared" si="1"/>
        <v>4000</v>
      </c>
      <c r="O48" s="31">
        <f>J48</f>
        <v>1597.5</v>
      </c>
      <c r="P48" s="32">
        <f t="shared" si="3"/>
        <v>33597.5</v>
      </c>
      <c r="Q48" s="10"/>
    </row>
    <row r="49" spans="1:17" x14ac:dyDescent="0.3">
      <c r="A49" s="23"/>
      <c r="B49" s="24">
        <v>11</v>
      </c>
      <c r="C49" s="133" t="s">
        <v>102</v>
      </c>
      <c r="D49" s="129">
        <v>4</v>
      </c>
      <c r="E49" s="128" t="s">
        <v>95</v>
      </c>
      <c r="F49" s="27" t="s">
        <v>18</v>
      </c>
      <c r="G49" s="28">
        <v>0.5</v>
      </c>
      <c r="H49" s="28" t="s">
        <v>103</v>
      </c>
      <c r="I49" s="19">
        <v>10</v>
      </c>
      <c r="J49" s="29">
        <f>5815*G49</f>
        <v>2907.5</v>
      </c>
      <c r="K49" s="30"/>
      <c r="L49" s="30">
        <f>J49*30%</f>
        <v>872.25</v>
      </c>
      <c r="M49" s="30">
        <f t="shared" si="0"/>
        <v>220.25</v>
      </c>
      <c r="N49" s="29">
        <f t="shared" si="1"/>
        <v>4000</v>
      </c>
      <c r="O49" s="31">
        <f t="shared" si="2"/>
        <v>2907.5</v>
      </c>
      <c r="P49" s="32">
        <f t="shared" si="3"/>
        <v>34907.5</v>
      </c>
      <c r="Q49" s="10"/>
    </row>
    <row r="50" spans="1:17" x14ac:dyDescent="0.3">
      <c r="A50" s="23"/>
      <c r="B50" s="24">
        <v>12</v>
      </c>
      <c r="C50" s="120" t="s">
        <v>104</v>
      </c>
      <c r="D50" s="37">
        <v>4</v>
      </c>
      <c r="E50" s="121" t="s">
        <v>105</v>
      </c>
      <c r="F50" s="27" t="s">
        <v>18</v>
      </c>
      <c r="G50" s="28">
        <v>0.5</v>
      </c>
      <c r="H50" s="28">
        <v>0.5</v>
      </c>
      <c r="I50" s="19">
        <v>10</v>
      </c>
      <c r="J50" s="29">
        <f>5815*G50</f>
        <v>2907.5</v>
      </c>
      <c r="K50" s="30"/>
      <c r="L50" s="30">
        <f>J50*20%</f>
        <v>581.5</v>
      </c>
      <c r="M50" s="30">
        <f t="shared" si="0"/>
        <v>511</v>
      </c>
      <c r="N50" s="29">
        <f t="shared" si="1"/>
        <v>4000</v>
      </c>
      <c r="O50" s="31">
        <f t="shared" si="2"/>
        <v>2907.5</v>
      </c>
      <c r="P50" s="32">
        <f t="shared" si="3"/>
        <v>34907.5</v>
      </c>
      <c r="Q50" s="10"/>
    </row>
    <row r="51" spans="1:17" x14ac:dyDescent="0.3">
      <c r="A51" s="23"/>
      <c r="B51" s="24"/>
      <c r="C51" s="122" t="s">
        <v>94</v>
      </c>
      <c r="D51" s="33"/>
      <c r="E51" s="123" t="s">
        <v>86</v>
      </c>
      <c r="F51" s="27" t="s">
        <v>19</v>
      </c>
      <c r="G51" s="28">
        <v>0.5</v>
      </c>
      <c r="H51" s="28"/>
      <c r="I51" s="19">
        <v>9</v>
      </c>
      <c r="J51" s="29">
        <f>5527*G51</f>
        <v>2763.5</v>
      </c>
      <c r="K51" s="30"/>
      <c r="L51" s="30"/>
      <c r="M51" s="30">
        <f t="shared" si="0"/>
        <v>1236.5</v>
      </c>
      <c r="N51" s="29">
        <f t="shared" si="1"/>
        <v>4000</v>
      </c>
      <c r="O51" s="31">
        <f t="shared" si="2"/>
        <v>2763.5</v>
      </c>
      <c r="P51" s="32">
        <f t="shared" si="3"/>
        <v>34763.5</v>
      </c>
      <c r="Q51" s="10"/>
    </row>
    <row r="52" spans="1:17" x14ac:dyDescent="0.3">
      <c r="A52" s="23"/>
      <c r="B52" s="24"/>
      <c r="C52" s="122"/>
      <c r="D52" s="33"/>
      <c r="E52" s="124" t="s">
        <v>89</v>
      </c>
      <c r="F52" s="27" t="s">
        <v>20</v>
      </c>
      <c r="G52" s="28">
        <v>0.5</v>
      </c>
      <c r="H52" s="28"/>
      <c r="I52" s="19">
        <v>8</v>
      </c>
      <c r="J52" s="29">
        <f>5240*G52</f>
        <v>2620</v>
      </c>
      <c r="K52" s="30"/>
      <c r="L52" s="30"/>
      <c r="M52" s="30">
        <f t="shared" si="0"/>
        <v>1380</v>
      </c>
      <c r="N52" s="29">
        <f t="shared" si="1"/>
        <v>4000</v>
      </c>
      <c r="O52" s="31">
        <f t="shared" si="2"/>
        <v>2620</v>
      </c>
      <c r="P52" s="32">
        <f t="shared" si="3"/>
        <v>34620</v>
      </c>
      <c r="Q52" s="10"/>
    </row>
    <row r="53" spans="1:17" x14ac:dyDescent="0.3">
      <c r="A53" s="23"/>
      <c r="B53" s="24"/>
      <c r="C53" s="122"/>
      <c r="D53" s="34"/>
      <c r="E53" s="124" t="s">
        <v>90</v>
      </c>
      <c r="F53" s="27">
        <v>9132</v>
      </c>
      <c r="G53" s="28">
        <v>0.5</v>
      </c>
      <c r="H53" s="28">
        <v>0.5</v>
      </c>
      <c r="I53" s="19">
        <v>1</v>
      </c>
      <c r="J53" s="29">
        <f t="shared" ref="J53:J54" si="8">3195*G53</f>
        <v>1597.5</v>
      </c>
      <c r="K53" s="30"/>
      <c r="L53" s="30"/>
      <c r="M53" s="30">
        <f t="shared" si="0"/>
        <v>2402.5</v>
      </c>
      <c r="N53" s="29">
        <f t="shared" si="1"/>
        <v>4000</v>
      </c>
      <c r="O53" s="31">
        <f>J53</f>
        <v>1597.5</v>
      </c>
      <c r="P53" s="32">
        <f t="shared" si="3"/>
        <v>33597.5</v>
      </c>
      <c r="Q53" s="10"/>
    </row>
    <row r="54" spans="1:17" x14ac:dyDescent="0.3">
      <c r="A54" s="23"/>
      <c r="B54" s="24"/>
      <c r="C54" s="126"/>
      <c r="D54" s="35"/>
      <c r="E54" s="124" t="s">
        <v>91</v>
      </c>
      <c r="F54" s="27">
        <v>9141</v>
      </c>
      <c r="G54" s="28">
        <v>0.5</v>
      </c>
      <c r="H54" s="28">
        <v>0.5</v>
      </c>
      <c r="I54" s="19">
        <v>1</v>
      </c>
      <c r="J54" s="29">
        <f t="shared" si="8"/>
        <v>1597.5</v>
      </c>
      <c r="K54" s="30"/>
      <c r="L54" s="30"/>
      <c r="M54" s="30">
        <f t="shared" si="0"/>
        <v>2402.5</v>
      </c>
      <c r="N54" s="29">
        <f t="shared" si="1"/>
        <v>4000</v>
      </c>
      <c r="O54" s="31"/>
      <c r="P54" s="32">
        <f t="shared" si="3"/>
        <v>32000</v>
      </c>
      <c r="Q54" s="10"/>
    </row>
    <row r="55" spans="1:17" x14ac:dyDescent="0.3">
      <c r="A55" s="23"/>
      <c r="B55" s="24">
        <v>13</v>
      </c>
      <c r="C55" s="120" t="s">
        <v>77</v>
      </c>
      <c r="D55" s="134">
        <v>4</v>
      </c>
      <c r="E55" s="128" t="s">
        <v>105</v>
      </c>
      <c r="F55" s="27" t="s">
        <v>18</v>
      </c>
      <c r="G55" s="28">
        <v>0.5</v>
      </c>
      <c r="H55" s="28">
        <v>0.5</v>
      </c>
      <c r="I55" s="19">
        <v>10</v>
      </c>
      <c r="J55" s="29">
        <f>5815*G55</f>
        <v>2907.5</v>
      </c>
      <c r="K55" s="30"/>
      <c r="L55" s="30"/>
      <c r="M55" s="30">
        <f t="shared" si="0"/>
        <v>1092.5</v>
      </c>
      <c r="N55" s="29">
        <f t="shared" si="1"/>
        <v>4000</v>
      </c>
      <c r="O55" s="31">
        <f t="shared" si="2"/>
        <v>2907.5</v>
      </c>
      <c r="P55" s="32">
        <f t="shared" si="3"/>
        <v>34907.5</v>
      </c>
      <c r="Q55" s="10"/>
    </row>
    <row r="56" spans="1:17" x14ac:dyDescent="0.3">
      <c r="A56" s="23"/>
      <c r="B56" s="24"/>
      <c r="C56" s="39" t="s">
        <v>94</v>
      </c>
      <c r="D56" s="37"/>
      <c r="E56" s="124" t="s">
        <v>89</v>
      </c>
      <c r="F56" s="27" t="s">
        <v>20</v>
      </c>
      <c r="G56" s="28">
        <v>0.5</v>
      </c>
      <c r="H56" s="28"/>
      <c r="I56" s="19">
        <v>8</v>
      </c>
      <c r="J56" s="29">
        <f>5240*G56</f>
        <v>2620</v>
      </c>
      <c r="K56" s="30"/>
      <c r="L56" s="30"/>
      <c r="M56" s="30">
        <f t="shared" si="0"/>
        <v>1380</v>
      </c>
      <c r="N56" s="29">
        <f t="shared" si="1"/>
        <v>4000</v>
      </c>
      <c r="O56" s="31">
        <f t="shared" si="2"/>
        <v>2620</v>
      </c>
      <c r="P56" s="32">
        <f t="shared" si="3"/>
        <v>34620</v>
      </c>
      <c r="Q56" s="10"/>
    </row>
    <row r="57" spans="1:17" x14ac:dyDescent="0.3">
      <c r="A57" s="23"/>
      <c r="B57" s="24"/>
      <c r="C57" s="39"/>
      <c r="D57" s="37"/>
      <c r="E57" s="128" t="s">
        <v>90</v>
      </c>
      <c r="F57" s="27">
        <v>9132</v>
      </c>
      <c r="G57" s="28">
        <v>0.5</v>
      </c>
      <c r="H57" s="28">
        <v>0.5</v>
      </c>
      <c r="I57" s="19">
        <v>1</v>
      </c>
      <c r="J57" s="29">
        <f>3195*G57</f>
        <v>1597.5</v>
      </c>
      <c r="K57" s="30"/>
      <c r="L57" s="30"/>
      <c r="M57" s="30">
        <f>8000*G57-J57-L57</f>
        <v>2402.5</v>
      </c>
      <c r="N57" s="29">
        <f t="shared" si="1"/>
        <v>4000</v>
      </c>
      <c r="O57" s="31">
        <f>J57</f>
        <v>1597.5</v>
      </c>
      <c r="P57" s="32">
        <f t="shared" si="3"/>
        <v>33597.5</v>
      </c>
      <c r="Q57" s="10"/>
    </row>
    <row r="58" spans="1:17" x14ac:dyDescent="0.3">
      <c r="A58" s="23"/>
      <c r="B58" s="24">
        <v>14</v>
      </c>
      <c r="C58" s="133" t="s">
        <v>66</v>
      </c>
      <c r="D58" s="37">
        <v>3</v>
      </c>
      <c r="E58" s="128" t="s">
        <v>95</v>
      </c>
      <c r="F58" s="27" t="s">
        <v>18</v>
      </c>
      <c r="G58" s="28">
        <v>1</v>
      </c>
      <c r="H58" s="28">
        <v>1</v>
      </c>
      <c r="I58" s="19">
        <v>12</v>
      </c>
      <c r="J58" s="29">
        <v>6773</v>
      </c>
      <c r="K58" s="30"/>
      <c r="L58" s="30">
        <f>J58*20%</f>
        <v>1354.6000000000001</v>
      </c>
      <c r="M58" s="30"/>
      <c r="N58" s="29">
        <f t="shared" si="1"/>
        <v>8127.6</v>
      </c>
      <c r="O58" s="31">
        <f t="shared" si="2"/>
        <v>6773</v>
      </c>
      <c r="P58" s="32">
        <f t="shared" si="3"/>
        <v>71793.8</v>
      </c>
      <c r="Q58" s="10"/>
    </row>
    <row r="59" spans="1:17" x14ac:dyDescent="0.3">
      <c r="A59" s="23"/>
      <c r="B59" s="24"/>
      <c r="C59" s="122" t="s">
        <v>85</v>
      </c>
      <c r="D59" s="33"/>
      <c r="E59" s="123" t="s">
        <v>86</v>
      </c>
      <c r="F59" s="27" t="s">
        <v>19</v>
      </c>
      <c r="G59" s="28">
        <v>1</v>
      </c>
      <c r="H59" s="28"/>
      <c r="I59" s="19">
        <v>12</v>
      </c>
      <c r="J59" s="29">
        <v>6773</v>
      </c>
      <c r="K59" s="30"/>
      <c r="L59" s="30"/>
      <c r="M59" s="30">
        <f>8000*G59-J59-L59</f>
        <v>1227</v>
      </c>
      <c r="N59" s="29">
        <f t="shared" si="1"/>
        <v>8000</v>
      </c>
      <c r="O59" s="31">
        <f t="shared" si="2"/>
        <v>6773</v>
      </c>
      <c r="P59" s="32">
        <f t="shared" si="3"/>
        <v>70773</v>
      </c>
      <c r="Q59" s="10"/>
    </row>
    <row r="60" spans="1:17" x14ac:dyDescent="0.3">
      <c r="A60" s="23"/>
      <c r="B60" s="24"/>
      <c r="C60" s="122"/>
      <c r="D60" s="34"/>
      <c r="E60" s="124" t="s">
        <v>106</v>
      </c>
      <c r="F60" s="27" t="s">
        <v>20</v>
      </c>
      <c r="G60" s="28">
        <v>1</v>
      </c>
      <c r="H60" s="28">
        <v>1</v>
      </c>
      <c r="I60" s="19">
        <v>11</v>
      </c>
      <c r="J60" s="29">
        <v>6294</v>
      </c>
      <c r="K60" s="30"/>
      <c r="L60" s="30"/>
      <c r="M60" s="30">
        <f>8000*G60-J60-L60</f>
        <v>1706</v>
      </c>
      <c r="N60" s="29">
        <f t="shared" si="1"/>
        <v>8000</v>
      </c>
      <c r="O60" s="31">
        <f t="shared" si="2"/>
        <v>6294</v>
      </c>
      <c r="P60" s="32">
        <f t="shared" si="3"/>
        <v>70294</v>
      </c>
      <c r="Q60" s="10"/>
    </row>
    <row r="61" spans="1:17" x14ac:dyDescent="0.3">
      <c r="A61" s="23"/>
      <c r="B61" s="24"/>
      <c r="C61" s="125"/>
      <c r="D61" s="35"/>
      <c r="E61" s="124" t="s">
        <v>107</v>
      </c>
      <c r="F61" s="27">
        <v>9132</v>
      </c>
      <c r="G61" s="28">
        <v>1</v>
      </c>
      <c r="H61" s="28">
        <v>1</v>
      </c>
      <c r="I61" s="19">
        <v>1</v>
      </c>
      <c r="J61" s="29">
        <f>3195*G61</f>
        <v>3195</v>
      </c>
      <c r="K61" s="30"/>
      <c r="L61" s="30"/>
      <c r="M61" s="30">
        <f>8000*G61-J61-L61</f>
        <v>4805</v>
      </c>
      <c r="N61" s="29">
        <f t="shared" si="1"/>
        <v>8000</v>
      </c>
      <c r="O61" s="31">
        <f>J61</f>
        <v>3195</v>
      </c>
      <c r="P61" s="32">
        <f t="shared" si="3"/>
        <v>67195</v>
      </c>
      <c r="Q61" s="10"/>
    </row>
    <row r="62" spans="1:17" x14ac:dyDescent="0.3">
      <c r="A62" s="23"/>
      <c r="B62" s="24">
        <v>15</v>
      </c>
      <c r="C62" s="120" t="s">
        <v>108</v>
      </c>
      <c r="D62" s="36">
        <v>4</v>
      </c>
      <c r="E62" s="128" t="s">
        <v>105</v>
      </c>
      <c r="F62" s="27" t="s">
        <v>20</v>
      </c>
      <c r="G62" s="28">
        <v>1</v>
      </c>
      <c r="H62" s="28"/>
      <c r="I62" s="19">
        <v>10</v>
      </c>
      <c r="J62" s="29">
        <v>5815</v>
      </c>
      <c r="K62" s="30"/>
      <c r="L62" s="30"/>
      <c r="M62" s="30">
        <f t="shared" ref="M62:M66" si="9">8000*G62-J62-L62</f>
        <v>2185</v>
      </c>
      <c r="N62" s="29">
        <f t="shared" si="1"/>
        <v>8000</v>
      </c>
      <c r="O62" s="31">
        <f t="shared" si="2"/>
        <v>5815</v>
      </c>
      <c r="P62" s="32">
        <f t="shared" si="3"/>
        <v>69815</v>
      </c>
      <c r="Q62" s="10"/>
    </row>
    <row r="63" spans="1:17" x14ac:dyDescent="0.3">
      <c r="A63" s="23"/>
      <c r="B63" s="24"/>
      <c r="C63" s="120"/>
      <c r="D63" s="37"/>
      <c r="E63" s="124" t="s">
        <v>89</v>
      </c>
      <c r="F63" s="27" t="s">
        <v>20</v>
      </c>
      <c r="G63" s="28">
        <v>0.5</v>
      </c>
      <c r="H63" s="28"/>
      <c r="I63" s="19">
        <v>8</v>
      </c>
      <c r="J63" s="29">
        <f>5240*G63</f>
        <v>2620</v>
      </c>
      <c r="K63" s="30"/>
      <c r="L63" s="30"/>
      <c r="M63" s="30">
        <f t="shared" si="9"/>
        <v>1380</v>
      </c>
      <c r="N63" s="29">
        <f t="shared" si="1"/>
        <v>4000</v>
      </c>
      <c r="O63" s="31">
        <f t="shared" si="2"/>
        <v>2620</v>
      </c>
      <c r="P63" s="32">
        <f t="shared" si="3"/>
        <v>34620</v>
      </c>
      <c r="Q63" s="10"/>
    </row>
    <row r="64" spans="1:17" x14ac:dyDescent="0.3">
      <c r="A64" s="23"/>
      <c r="B64" s="24"/>
      <c r="C64" s="120"/>
      <c r="D64" s="37"/>
      <c r="E64" s="128" t="s">
        <v>90</v>
      </c>
      <c r="F64" s="27">
        <v>9132</v>
      </c>
      <c r="G64" s="28">
        <v>0.5</v>
      </c>
      <c r="H64" s="28">
        <v>0.5</v>
      </c>
      <c r="I64" s="19">
        <v>1</v>
      </c>
      <c r="J64" s="29">
        <f>3195*G64</f>
        <v>1597.5</v>
      </c>
      <c r="K64" s="30"/>
      <c r="L64" s="30"/>
      <c r="M64" s="30">
        <f>8000*G64-J64-L64</f>
        <v>2402.5</v>
      </c>
      <c r="N64" s="29">
        <f t="shared" si="1"/>
        <v>4000</v>
      </c>
      <c r="O64" s="31">
        <f>J64</f>
        <v>1597.5</v>
      </c>
      <c r="P64" s="32">
        <f>N64*8+O64</f>
        <v>33597.5</v>
      </c>
      <c r="Q64" s="10"/>
    </row>
    <row r="65" spans="1:17" x14ac:dyDescent="0.3">
      <c r="A65" s="23"/>
      <c r="B65" s="24">
        <v>16</v>
      </c>
      <c r="C65" s="120" t="s">
        <v>109</v>
      </c>
      <c r="D65" s="37">
        <v>4</v>
      </c>
      <c r="E65" s="121" t="s">
        <v>110</v>
      </c>
      <c r="F65" s="27" t="s">
        <v>20</v>
      </c>
      <c r="G65" s="28">
        <v>0.5</v>
      </c>
      <c r="H65" s="28" t="s">
        <v>103</v>
      </c>
      <c r="I65" s="19">
        <v>10</v>
      </c>
      <c r="J65" s="29">
        <f>5815*G65</f>
        <v>2907.5</v>
      </c>
      <c r="K65" s="30"/>
      <c r="L65" s="30">
        <f>J65*30%</f>
        <v>872.25</v>
      </c>
      <c r="M65" s="30">
        <f t="shared" si="9"/>
        <v>220.25</v>
      </c>
      <c r="N65" s="29">
        <f t="shared" si="1"/>
        <v>4000</v>
      </c>
      <c r="O65" s="31">
        <f t="shared" si="2"/>
        <v>2907.5</v>
      </c>
      <c r="P65" s="32">
        <f>N65*8+O65</f>
        <v>34907.5</v>
      </c>
      <c r="Q65" s="10"/>
    </row>
    <row r="66" spans="1:17" x14ac:dyDescent="0.3">
      <c r="A66" s="23"/>
      <c r="B66" s="24"/>
      <c r="C66" s="120"/>
      <c r="D66" s="37"/>
      <c r="E66" s="124" t="s">
        <v>89</v>
      </c>
      <c r="F66" s="27" t="s">
        <v>20</v>
      </c>
      <c r="G66" s="28">
        <v>0.5</v>
      </c>
      <c r="H66" s="28"/>
      <c r="I66" s="19">
        <v>8</v>
      </c>
      <c r="J66" s="29">
        <f>5240*G66</f>
        <v>2620</v>
      </c>
      <c r="K66" s="30"/>
      <c r="L66" s="30"/>
      <c r="M66" s="30">
        <f t="shared" si="9"/>
        <v>1380</v>
      </c>
      <c r="N66" s="29">
        <f t="shared" si="1"/>
        <v>4000</v>
      </c>
      <c r="O66" s="31">
        <f t="shared" si="2"/>
        <v>2620</v>
      </c>
      <c r="P66" s="32">
        <f>N66*8+O66</f>
        <v>34620</v>
      </c>
      <c r="Q66" s="10"/>
    </row>
    <row r="67" spans="1:17" x14ac:dyDescent="0.3">
      <c r="A67" s="23"/>
      <c r="B67" s="24"/>
      <c r="C67" s="120"/>
      <c r="D67" s="37"/>
      <c r="E67" s="128" t="s">
        <v>90</v>
      </c>
      <c r="F67" s="27">
        <v>9132</v>
      </c>
      <c r="G67" s="28">
        <v>0.5</v>
      </c>
      <c r="H67" s="28">
        <v>0.5</v>
      </c>
      <c r="I67" s="19">
        <v>1</v>
      </c>
      <c r="J67" s="29">
        <f>3195*G67</f>
        <v>1597.5</v>
      </c>
      <c r="K67" s="30"/>
      <c r="L67" s="30"/>
      <c r="M67" s="30">
        <f>8000*G67-J67-L67</f>
        <v>2402.5</v>
      </c>
      <c r="N67" s="29">
        <f t="shared" si="1"/>
        <v>4000</v>
      </c>
      <c r="O67" s="31">
        <f>J67</f>
        <v>1597.5</v>
      </c>
      <c r="P67" s="32">
        <f>N67*8+O67</f>
        <v>33597.5</v>
      </c>
      <c r="Q67" s="10"/>
    </row>
    <row r="68" spans="1:17" x14ac:dyDescent="0.3">
      <c r="A68" s="23"/>
      <c r="B68" s="40"/>
      <c r="C68" s="41"/>
      <c r="D68" s="42"/>
      <c r="E68" s="43" t="s">
        <v>21</v>
      </c>
      <c r="F68" s="44"/>
      <c r="G68" s="44">
        <f>SUM(G12:G67)</f>
        <v>34.5</v>
      </c>
      <c r="H68" s="44"/>
      <c r="I68" s="45"/>
      <c r="J68" s="46">
        <f>SUM(J12:J67)</f>
        <v>166651.5</v>
      </c>
      <c r="K68" s="46">
        <f t="shared" ref="K68" si="10">SUM(K12:K65)</f>
        <v>0</v>
      </c>
      <c r="L68" s="46">
        <f>SUM(L12:L67)</f>
        <v>6683.9000000000005</v>
      </c>
      <c r="M68" s="46">
        <f>SUM(M12:M67)</f>
        <v>102792.2</v>
      </c>
      <c r="N68" s="29">
        <f>SUM(N12:N67)</f>
        <v>276127.59999999998</v>
      </c>
      <c r="O68" s="46">
        <f>SUM(O12:O67)</f>
        <v>152274</v>
      </c>
      <c r="P68" s="46">
        <f>SUM(P12:P67)</f>
        <v>2361294.7999999998</v>
      </c>
      <c r="Q68" s="10"/>
    </row>
    <row r="69" spans="1:17" x14ac:dyDescent="0.3">
      <c r="A69" s="1"/>
      <c r="B69" s="10"/>
      <c r="C69" s="10"/>
      <c r="D69" s="11"/>
      <c r="E69" s="47"/>
      <c r="F69" s="47"/>
      <c r="G69" s="48"/>
      <c r="H69" s="48"/>
      <c r="I69" s="49"/>
      <c r="J69" s="50"/>
      <c r="K69" s="49"/>
      <c r="L69" s="49"/>
      <c r="M69" s="49"/>
      <c r="N69" s="49"/>
      <c r="O69" s="49"/>
      <c r="P69" s="49"/>
      <c r="Q69" s="10"/>
    </row>
    <row r="70" spans="1:17" x14ac:dyDescent="0.3">
      <c r="A70" s="1"/>
      <c r="B70" s="142"/>
      <c r="C70" s="142"/>
      <c r="D70" s="142"/>
      <c r="E70" s="142"/>
      <c r="F70" s="142"/>
      <c r="G70" s="142"/>
      <c r="H70" s="142"/>
      <c r="I70" s="142"/>
      <c r="J70" s="142"/>
      <c r="K70" s="10"/>
      <c r="L70" s="10"/>
      <c r="M70" s="143"/>
      <c r="N70" s="143"/>
      <c r="O70" s="143"/>
      <c r="P70" s="143"/>
      <c r="Q70" s="21"/>
    </row>
    <row r="71" spans="1:17" x14ac:dyDescent="0.3">
      <c r="A71" s="1"/>
      <c r="B71" s="12" t="s">
        <v>22</v>
      </c>
      <c r="C71" s="12"/>
      <c r="D71" s="11"/>
      <c r="E71" s="12"/>
      <c r="F71" s="12"/>
      <c r="G71" s="51"/>
      <c r="H71" s="51"/>
      <c r="I71" s="12"/>
      <c r="J71" s="12"/>
      <c r="K71" s="10"/>
      <c r="L71" s="10"/>
      <c r="M71" s="136"/>
      <c r="N71" s="136"/>
      <c r="O71" s="136"/>
      <c r="P71" s="136"/>
      <c r="Q71" s="52"/>
    </row>
    <row r="72" spans="1:17" x14ac:dyDescent="0.3">
      <c r="A72" s="162" t="s">
        <v>114</v>
      </c>
      <c r="B72" s="142"/>
      <c r="C72" s="142"/>
      <c r="D72" s="142"/>
      <c r="E72" s="142"/>
      <c r="F72" s="142"/>
      <c r="G72" s="142"/>
      <c r="H72" s="142"/>
      <c r="I72" s="142"/>
      <c r="J72" s="142"/>
      <c r="K72" s="53"/>
      <c r="L72" s="1"/>
      <c r="M72" s="1"/>
      <c r="N72" s="1"/>
      <c r="O72" s="1"/>
      <c r="P72" s="1"/>
      <c r="Q72" s="21"/>
    </row>
    <row r="73" spans="1:17" x14ac:dyDescent="0.3">
      <c r="A73" s="1"/>
      <c r="B73" s="12" t="s">
        <v>22</v>
      </c>
      <c r="C73" s="12"/>
      <c r="D73" s="11"/>
      <c r="E73" s="12"/>
      <c r="F73" s="12"/>
      <c r="G73" s="51"/>
      <c r="H73" s="51"/>
      <c r="I73" s="12"/>
      <c r="J73" s="12"/>
      <c r="K73" s="10"/>
      <c r="L73" s="10"/>
      <c r="M73" s="143"/>
      <c r="N73" s="143"/>
      <c r="O73" s="143"/>
      <c r="P73" s="143"/>
      <c r="Q73" s="52"/>
    </row>
    <row r="74" spans="1:17" x14ac:dyDescent="0.3">
      <c r="A74" s="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"/>
      <c r="M74" s="136"/>
      <c r="N74" s="136"/>
      <c r="O74" s="136"/>
      <c r="P74" s="136"/>
      <c r="Q74" s="10"/>
    </row>
    <row r="75" spans="1:17" x14ac:dyDescent="0.3">
      <c r="A75" s="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10"/>
      <c r="N75" s="10"/>
      <c r="O75" s="10"/>
      <c r="P75" s="10"/>
      <c r="Q75" s="10"/>
    </row>
  </sheetData>
  <mergeCells count="18">
    <mergeCell ref="J6:P6"/>
    <mergeCell ref="N1:P1"/>
    <mergeCell ref="L2:M2"/>
    <mergeCell ref="O2:P2"/>
    <mergeCell ref="L3:P3"/>
    <mergeCell ref="J5:P5"/>
    <mergeCell ref="M74:P74"/>
    <mergeCell ref="J7:P7"/>
    <mergeCell ref="B8:Q8"/>
    <mergeCell ref="B9:J9"/>
    <mergeCell ref="N9:P9"/>
    <mergeCell ref="B10:N10"/>
    <mergeCell ref="O10:Q10"/>
    <mergeCell ref="B70:J70"/>
    <mergeCell ref="M70:P70"/>
    <mergeCell ref="M71:P71"/>
    <mergeCell ref="A72:J72"/>
    <mergeCell ref="M73:P73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2025-04-21T06:05:04Z</cp:lastPrinted>
  <dcterms:created xsi:type="dcterms:W3CDTF">2015-06-05T18:19:34Z</dcterms:created>
  <dcterms:modified xsi:type="dcterms:W3CDTF">2025-04-21T06:06:17Z</dcterms:modified>
</cp:coreProperties>
</file>