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екретарь\Desktop\РІШЕННЯ СЕСІЙ РАДИ 8 скликання\77 сесія РІШЕННЯ 23.12.2025\"/>
    </mc:Choice>
  </mc:AlternateContent>
  <xr:revisionPtr revIDLastSave="0" documentId="13_ncr:1_{56559084-12C6-4D76-8E17-3621C5B61A53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8" r:id="rId1"/>
    <sheet name="2026ФСВВ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14" i="13" l="1"/>
  <c r="M16" i="13"/>
  <c r="L14" i="13"/>
  <c r="L15" i="13"/>
  <c r="M15" i="13" s="1"/>
  <c r="L16" i="13"/>
  <c r="L13" i="13"/>
  <c r="M13" i="13" s="1"/>
  <c r="M17" i="13" s="1"/>
  <c r="M18" i="13" s="1"/>
  <c r="M20" i="13" s="1"/>
  <c r="J18" i="13"/>
  <c r="E17" i="13"/>
  <c r="E18" i="13" s="1"/>
  <c r="F17" i="13"/>
  <c r="F18" i="13" s="1"/>
  <c r="G17" i="13"/>
  <c r="G18" i="13" s="1"/>
  <c r="H17" i="13"/>
  <c r="H18" i="13" s="1"/>
  <c r="I17" i="13"/>
  <c r="I18" i="13" s="1"/>
  <c r="J17" i="13"/>
  <c r="K17" i="13"/>
  <c r="K18" i="13" s="1"/>
  <c r="D17" i="13"/>
  <c r="D18" i="13" s="1"/>
  <c r="L17" i="13" l="1"/>
  <c r="L18" i="13" s="1"/>
  <c r="F55" i="8"/>
  <c r="G55" i="8"/>
  <c r="H55" i="8"/>
  <c r="J55" i="8"/>
  <c r="L55" i="8"/>
  <c r="M55" i="8"/>
  <c r="N55" i="8"/>
  <c r="O55" i="8"/>
  <c r="K54" i="8"/>
  <c r="I54" i="8"/>
  <c r="I53" i="8"/>
  <c r="P53" i="8" s="1"/>
  <c r="Q53" i="8" s="1"/>
  <c r="K52" i="8"/>
  <c r="I52" i="8"/>
  <c r="P52" i="8" s="1"/>
  <c r="Q52" i="8" s="1"/>
  <c r="P51" i="8"/>
  <c r="Q51" i="8" s="1"/>
  <c r="P48" i="8"/>
  <c r="Q48" i="8" s="1"/>
  <c r="I47" i="8"/>
  <c r="P47" i="8" s="1"/>
  <c r="Q47" i="8" s="1"/>
  <c r="F49" i="8"/>
  <c r="G49" i="8"/>
  <c r="H49" i="8"/>
  <c r="J49" i="8"/>
  <c r="L49" i="8"/>
  <c r="M49" i="8"/>
  <c r="N49" i="8"/>
  <c r="O49" i="8"/>
  <c r="E49" i="8"/>
  <c r="K46" i="8"/>
  <c r="K49" i="8" s="1"/>
  <c r="I46" i="8"/>
  <c r="P46" i="8" s="1"/>
  <c r="Q46" i="8" s="1"/>
  <c r="O44" i="8"/>
  <c r="L44" i="8"/>
  <c r="M44" i="8"/>
  <c r="N44" i="8"/>
  <c r="F44" i="8"/>
  <c r="G44" i="8"/>
  <c r="H44" i="8"/>
  <c r="J44" i="8"/>
  <c r="K44" i="8"/>
  <c r="E44" i="8"/>
  <c r="P41" i="8"/>
  <c r="Q41" i="8" s="1"/>
  <c r="P42" i="8"/>
  <c r="Q42" i="8" s="1"/>
  <c r="P43" i="8"/>
  <c r="Q43" i="8" s="1"/>
  <c r="P40" i="8"/>
  <c r="Q40" i="8" s="1"/>
  <c r="I39" i="8"/>
  <c r="I44" i="8" s="1"/>
  <c r="F37" i="8"/>
  <c r="G37" i="8"/>
  <c r="H37" i="8"/>
  <c r="J37" i="8"/>
  <c r="K37" i="8"/>
  <c r="L37" i="8"/>
  <c r="M37" i="8"/>
  <c r="O37" i="8"/>
  <c r="N31" i="8"/>
  <c r="P31" i="8" s="1"/>
  <c r="I30" i="8"/>
  <c r="I37" i="8" s="1"/>
  <c r="F28" i="8"/>
  <c r="F56" i="8" s="1"/>
  <c r="H28" i="8"/>
  <c r="J28" i="8"/>
  <c r="L28" i="8"/>
  <c r="M28" i="8"/>
  <c r="O28" i="8"/>
  <c r="N26" i="8"/>
  <c r="P26" i="8" s="1"/>
  <c r="Q26" i="8" s="1"/>
  <c r="N25" i="8"/>
  <c r="P25" i="8" s="1"/>
  <c r="Q25" i="8" s="1"/>
  <c r="N24" i="8"/>
  <c r="P24" i="8" s="1"/>
  <c r="Q24" i="8" s="1"/>
  <c r="N23" i="8"/>
  <c r="P23" i="8" s="1"/>
  <c r="Q23" i="8" s="1"/>
  <c r="N22" i="8"/>
  <c r="G22" i="8"/>
  <c r="P27" i="8"/>
  <c r="Q27" i="8" s="1"/>
  <c r="I21" i="8"/>
  <c r="G21" i="8"/>
  <c r="G28" i="8" s="1"/>
  <c r="N20" i="8"/>
  <c r="P20" i="8"/>
  <c r="Q20" i="8" s="1"/>
  <c r="K19" i="8"/>
  <c r="K28" i="8" s="1"/>
  <c r="I19" i="8"/>
  <c r="P19" i="8" s="1"/>
  <c r="Q19" i="8" s="1"/>
  <c r="L17" i="8"/>
  <c r="L56" i="8" s="1"/>
  <c r="M17" i="8"/>
  <c r="N17" i="8"/>
  <c r="P16" i="8"/>
  <c r="P13" i="8"/>
  <c r="O14" i="8"/>
  <c r="O15" i="8"/>
  <c r="O16" i="8"/>
  <c r="O13" i="8"/>
  <c r="K15" i="8"/>
  <c r="P15" i="8" s="1"/>
  <c r="K14" i="8"/>
  <c r="P14" i="8" s="1"/>
  <c r="Q14" i="8" s="1"/>
  <c r="E17" i="8"/>
  <c r="I17" i="8"/>
  <c r="E55" i="8"/>
  <c r="D55" i="8"/>
  <c r="E37" i="8"/>
  <c r="E28" i="8"/>
  <c r="D49" i="8"/>
  <c r="Q36" i="8"/>
  <c r="P35" i="8"/>
  <c r="Q35" i="8" s="1"/>
  <c r="P34" i="8"/>
  <c r="O34" i="8"/>
  <c r="O32" i="8"/>
  <c r="D28" i="8"/>
  <c r="Q15" i="8" l="1"/>
  <c r="H56" i="8"/>
  <c r="K55" i="8"/>
  <c r="P39" i="8"/>
  <c r="P44" i="8" s="1"/>
  <c r="J56" i="8"/>
  <c r="D56" i="8"/>
  <c r="O17" i="8"/>
  <c r="O56" i="8" s="1"/>
  <c r="I28" i="8"/>
  <c r="P22" i="8"/>
  <c r="Q22" i="8" s="1"/>
  <c r="N37" i="8"/>
  <c r="E56" i="8"/>
  <c r="Q16" i="8"/>
  <c r="I55" i="8"/>
  <c r="N28" i="8"/>
  <c r="G56" i="8"/>
  <c r="M56" i="8"/>
  <c r="P21" i="8"/>
  <c r="P17" i="8"/>
  <c r="P30" i="8"/>
  <c r="Q30" i="8" s="1"/>
  <c r="Q39" i="8"/>
  <c r="Q44" i="8" s="1"/>
  <c r="K17" i="8"/>
  <c r="K56" i="8" s="1"/>
  <c r="P54" i="8"/>
  <c r="Q54" i="8" s="1"/>
  <c r="Q55" i="8" s="1"/>
  <c r="M58" i="8" s="1"/>
  <c r="O58" i="8" s="1"/>
  <c r="Q49" i="8"/>
  <c r="I49" i="8"/>
  <c r="I56" i="8" s="1"/>
  <c r="P49" i="8"/>
  <c r="Q21" i="8"/>
  <c r="Q28" i="8" s="1"/>
  <c r="Q31" i="8"/>
  <c r="Q32" i="8" s="1"/>
  <c r="Q13" i="8"/>
  <c r="Q17" i="8" s="1"/>
  <c r="Q34" i="8"/>
  <c r="N56" i="8" l="1"/>
  <c r="P28" i="8"/>
  <c r="P37" i="8"/>
  <c r="P32" i="8"/>
  <c r="P55" i="8"/>
  <c r="P56" i="8"/>
  <c r="Q37" i="8"/>
  <c r="Q56" i="8" s="1"/>
  <c r="Q58" i="8" s="1"/>
  <c r="M57" i="8" l="1"/>
  <c r="O57" i="8" s="1"/>
</calcChain>
</file>

<file path=xl/sharedStrings.xml><?xml version="1.0" encoding="utf-8"?>
<sst xmlns="http://schemas.openxmlformats.org/spreadsheetml/2006/main" count="121" uniqueCount="79">
  <si>
    <t>Директор</t>
  </si>
  <si>
    <t>Головний бухгалтер</t>
  </si>
  <si>
    <t>Всього</t>
  </si>
  <si>
    <t>Разом</t>
  </si>
  <si>
    <t>Тариф розряд</t>
  </si>
  <si>
    <t>Матеріальна допомога на оздоровлення</t>
  </si>
  <si>
    <t>№з/п</t>
  </si>
  <si>
    <t>Назва структурного підрозділу та посад</t>
  </si>
  <si>
    <t>Кількість штатних посад</t>
  </si>
  <si>
    <t>Посадовий оклад (грн.)</t>
  </si>
  <si>
    <t>Фонд заробітної плати на місяць (грн.)</t>
  </si>
  <si>
    <t xml:space="preserve">10-30% за вислугу років працівників соцзахисту зг.Наказу Мін.соцполітики №239 від 15.06.11 </t>
  </si>
  <si>
    <t>ПІДВИЩЕННЯ ДО ПОСАДОВОГО ОКЛАДУ</t>
  </si>
  <si>
    <t>НАДБАВКИ</t>
  </si>
  <si>
    <t>нічні зг.Наказу Мін.ОЗУ та Мін.праці №308/519 від 05.10.06</t>
  </si>
  <si>
    <t>Відділення організації надання адресної натуральної та грошової допомоги</t>
  </si>
  <si>
    <t xml:space="preserve">Бухгалтер </t>
  </si>
  <si>
    <t xml:space="preserve">Соціальний працівник    </t>
  </si>
  <si>
    <t>Доплата до мінімальної заробітної плати</t>
  </si>
  <si>
    <t>Психолог</t>
  </si>
  <si>
    <t xml:space="preserve">Завідувач відділення </t>
  </si>
  <si>
    <t>надбавка 10-50% пос.окладу зг.Постанови Кабміну від 30.08.2002 р. №1298</t>
  </si>
  <si>
    <t xml:space="preserve">Соціальний робітник   </t>
  </si>
  <si>
    <t>ЗАТВЕРДЖЕНО</t>
  </si>
  <si>
    <t>ПОГОДЖЕНО</t>
  </si>
  <si>
    <t>Фонд заробітної плати на 12 міс. (грн.)</t>
  </si>
  <si>
    <t>90% 18</t>
  </si>
  <si>
    <t>сестра господиня</t>
  </si>
  <si>
    <t>медсестра</t>
  </si>
  <si>
    <t>кухар</t>
  </si>
  <si>
    <t>лікар загальної практики</t>
  </si>
  <si>
    <t xml:space="preserve">машиніст з прання </t>
  </si>
  <si>
    <t>Феліна БУГЕРА</t>
  </si>
  <si>
    <t>діловод</t>
  </si>
  <si>
    <t>Відділення стаціонарного догляду для постійного або тимчасового проживання</t>
  </si>
  <si>
    <t xml:space="preserve">молодша медсестра з догляду </t>
  </si>
  <si>
    <t>Відділення соціальної допомоги вдома</t>
  </si>
  <si>
    <t>Притулок для осіб, які постраждали від домашнього насильства та насильства за ознакою статті</t>
  </si>
  <si>
    <t>Завідувач відділу</t>
  </si>
  <si>
    <t>Прибиральник службових приміщень</t>
  </si>
  <si>
    <t>Всього по відділу</t>
  </si>
  <si>
    <t>Відділення соціальноі роботи</t>
  </si>
  <si>
    <t>Фахівець соціальної роботи</t>
  </si>
  <si>
    <t>ОЛЕГ   ПЕТЛЬОВИЧ</t>
  </si>
  <si>
    <t>Олег ПЕТЛЬОВИЧ</t>
  </si>
  <si>
    <t xml:space="preserve">Наказом  </t>
  </si>
  <si>
    <t>двірник</t>
  </si>
  <si>
    <t xml:space="preserve">2120 (22%) </t>
  </si>
  <si>
    <t>Комунальна установа "Центр надання соціальних послуг" Димерської с/ради</t>
  </si>
  <si>
    <t>премія пос.окладу зг.П К. М.У.від 30.08.2002 р. №1298 та положення</t>
  </si>
  <si>
    <t>підсобні працівники</t>
  </si>
  <si>
    <t>наказ МОЗ України від 05.10.2005 №308/519(зі змінами) доплати розд.2.4.,п2.4.5 п.п.1 Дод.3 п.1.16 25% за рез.атестації</t>
  </si>
  <si>
    <t>наказ МОЗ України від 05.10.2005 №308/519(зі змінами) доплати розд.3, п3.4.7 10% за рез.атестації</t>
  </si>
  <si>
    <t>ПКМУ від 25.08.2004 №1093/ наказ МОЗ та МінПраці  від 05.10.2005 №308/519  (п.п.8 п.2.4.5) безпосередньо обслуговування ліжкохворих 20% Положення</t>
  </si>
  <si>
    <t>Комунальна установа "Центр надання соціальних послуг"Димерської с/ради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</si>
  <si>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</si>
  <si>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Провідний фахівець</t>
  </si>
  <si>
    <t>надбавка за особливий характер праці(відповідно до постанови №868)</t>
  </si>
  <si>
    <t>Посадовий оклад (грн.)(ст.4*ст.5)</t>
  </si>
  <si>
    <t>надбавка  зг.Постанови Кабміну від 30.08.2002 р. №1298</t>
  </si>
  <si>
    <t>премія(ст.17+18+19)</t>
  </si>
  <si>
    <t>Фахівець І категорії</t>
  </si>
  <si>
    <t>Фахівець ІІ категорії</t>
  </si>
  <si>
    <t xml:space="preserve">Фахівець </t>
  </si>
  <si>
    <t>Старший соціальний працівник</t>
  </si>
  <si>
    <t>З 1 січня розмір посадового окладу працівника 1 тарифного розряду ЄТС становить 3470,00 грн., мін.з-та 8647,00 грн.</t>
  </si>
  <si>
    <t>Аппарат КУ ЦНСП</t>
  </si>
  <si>
    <t xml:space="preserve">Димерський селищний  голова ___________________ Володимир ПІДКУРГАНИЙ </t>
  </si>
  <si>
    <t>сесією ДимерськоЇ селищної ради №             від</t>
  </si>
  <si>
    <t>штат у кількості 62,5штатних одиниць з місячним фондом заробітної плати 1004326 грн.</t>
  </si>
  <si>
    <t xml:space="preserve"> ШТАТНИЙ РОЗПИС на 2026 рік</t>
  </si>
  <si>
    <t>штат у кількості 8 штатних одиниць з місячним фондом заробітної плати 237485 грн.</t>
  </si>
  <si>
    <t xml:space="preserve">Фонд заробітної плати 12 місяців </t>
  </si>
  <si>
    <t xml:space="preserve">фінансування з Державного бюджету </t>
  </si>
  <si>
    <t xml:space="preserve">фінансування місцевого бюджету - </t>
  </si>
  <si>
    <t>фінансування державного бюдету</t>
  </si>
  <si>
    <t>КЕК 2120</t>
  </si>
  <si>
    <t>Додаток 1</t>
  </si>
  <si>
    <t>від 23.12.2025 року №2427-77-VІІІ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</si>
</sst>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3" x14ac:knownFonts="1"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7"/>
      <color indexed="8"/>
      <name val="Calibri"/>
      <family val="2"/>
      <charset val="204"/>
    </font>
    <font>
      <b/>
      <sz val="7"/>
      <color indexed="8"/>
      <name val="Calibri"/>
      <family val="2"/>
      <charset val="204"/>
    </font>
    <font>
      <sz val="6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u/>
      <sz val="20"/>
      <color indexed="8"/>
      <name val="Calibri"/>
      <family val="2"/>
      <charset val="204"/>
    </font>
    <font>
      <sz val="20"/>
      <color theme="1"/>
      <name val="Calibri"/>
      <family val="2"/>
      <charset val="204"/>
      <scheme val="minor"/>
    </font>
    <font>
      <b/>
      <sz val="20"/>
      <color indexed="8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sz val="16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color theme="1" tint="0.34998626667073579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.5"/>
      <color indexed="8"/>
      <name val="Times New Roman"/>
      <family val="1"/>
      <charset val="204"/>
    </font>
    <font>
      <b/>
      <sz val="13.5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8" fillId="0" borderId="0" xfId="0" applyFont="1"/>
    <xf numFmtId="0" fontId="10" fillId="0" borderId="0" xfId="0" applyFont="1"/>
    <xf numFmtId="2" fontId="10" fillId="0" borderId="0" xfId="0" applyNumberFormat="1" applyFont="1"/>
    <xf numFmtId="4" fontId="0" fillId="0" borderId="0" xfId="0" applyNumberFormat="1"/>
    <xf numFmtId="164" fontId="3" fillId="0" borderId="0" xfId="0" applyNumberFormat="1" applyFont="1"/>
    <xf numFmtId="4" fontId="3" fillId="0" borderId="0" xfId="0" applyNumberFormat="1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15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/>
    <xf numFmtId="0" fontId="15" fillId="0" borderId="4" xfId="0" applyFont="1" applyBorder="1" applyAlignment="1">
      <alignment horizontal="center" wrapText="1"/>
    </xf>
    <xf numFmtId="0" fontId="15" fillId="0" borderId="7" xfId="0" applyFont="1" applyBorder="1" applyAlignment="1">
      <alignment wrapText="1"/>
    </xf>
    <xf numFmtId="0" fontId="15" fillId="0" borderId="5" xfId="0" applyFont="1" applyBorder="1" applyAlignment="1">
      <alignment horizontal="center" wrapText="1"/>
    </xf>
    <xf numFmtId="0" fontId="15" fillId="0" borderId="4" xfId="0" applyFont="1" applyBorder="1"/>
    <xf numFmtId="4" fontId="15" fillId="0" borderId="1" xfId="0" applyNumberFormat="1" applyFont="1" applyBorder="1"/>
    <xf numFmtId="4" fontId="15" fillId="0" borderId="5" xfId="0" applyNumberFormat="1" applyFont="1" applyBorder="1"/>
    <xf numFmtId="0" fontId="15" fillId="0" borderId="1" xfId="0" applyFont="1" applyBorder="1" applyAlignment="1">
      <alignment horizontal="right"/>
    </xf>
    <xf numFmtId="4" fontId="15" fillId="2" borderId="1" xfId="0" applyNumberFormat="1" applyFont="1" applyFill="1" applyBorder="1"/>
    <xf numFmtId="4" fontId="15" fillId="3" borderId="1" xfId="0" applyNumberFormat="1" applyFont="1" applyFill="1" applyBorder="1"/>
    <xf numFmtId="4" fontId="12" fillId="0" borderId="1" xfId="0" applyNumberFormat="1" applyFont="1" applyBorder="1"/>
    <xf numFmtId="4" fontId="12" fillId="0" borderId="5" xfId="0" applyNumberFormat="1" applyFont="1" applyBorder="1"/>
    <xf numFmtId="0" fontId="12" fillId="0" borderId="4" xfId="0" applyFont="1" applyBorder="1"/>
    <xf numFmtId="164" fontId="12" fillId="0" borderId="1" xfId="0" applyNumberFormat="1" applyFont="1" applyBorder="1"/>
    <xf numFmtId="4" fontId="14" fillId="0" borderId="0" xfId="0" applyNumberFormat="1" applyFont="1"/>
    <xf numFmtId="0" fontId="18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4" fontId="18" fillId="0" borderId="0" xfId="0" applyNumberFormat="1" applyFont="1"/>
    <xf numFmtId="0" fontId="27" fillId="0" borderId="0" xfId="0" applyFont="1" applyAlignment="1">
      <alignment horizontal="left"/>
    </xf>
    <xf numFmtId="0" fontId="11" fillId="0" borderId="0" xfId="0" applyFont="1"/>
    <xf numFmtId="4" fontId="12" fillId="0" borderId="0" xfId="0" applyNumberFormat="1" applyFont="1"/>
    <xf numFmtId="0" fontId="17" fillId="0" borderId="0" xfId="0" applyFont="1"/>
    <xf numFmtId="0" fontId="12" fillId="0" borderId="1" xfId="0" applyFont="1" applyBorder="1"/>
    <xf numFmtId="0" fontId="26" fillId="0" borderId="0" xfId="0" applyFont="1"/>
    <xf numFmtId="0" fontId="9" fillId="0" borderId="0" xfId="0" applyFont="1"/>
    <xf numFmtId="0" fontId="0" fillId="0" borderId="0" xfId="0"/>
    <xf numFmtId="0" fontId="17" fillId="0" borderId="0" xfId="0" applyFont="1"/>
    <xf numFmtId="0" fontId="26" fillId="0" borderId="0" xfId="0" applyFont="1"/>
    <xf numFmtId="0" fontId="0" fillId="0" borderId="0" xfId="0"/>
    <xf numFmtId="4" fontId="12" fillId="0" borderId="0" xfId="0" applyNumberFormat="1" applyFont="1" applyBorder="1"/>
    <xf numFmtId="0" fontId="26" fillId="0" borderId="0" xfId="0" applyFont="1" applyAlignment="1"/>
    <xf numFmtId="0" fontId="16" fillId="0" borderId="0" xfId="0" applyFont="1"/>
    <xf numFmtId="4" fontId="16" fillId="0" borderId="0" xfId="0" applyNumberFormat="1" applyFont="1"/>
    <xf numFmtId="4" fontId="28" fillId="0" borderId="0" xfId="0" applyNumberFormat="1" applyFont="1"/>
    <xf numFmtId="0" fontId="32" fillId="0" borderId="0" xfId="0" applyFont="1"/>
    <xf numFmtId="0" fontId="29" fillId="0" borderId="0" xfId="0" applyFont="1"/>
    <xf numFmtId="164" fontId="28" fillId="0" borderId="0" xfId="0" applyNumberFormat="1" applyFont="1"/>
    <xf numFmtId="0" fontId="28" fillId="0" borderId="0" xfId="0" applyFont="1"/>
    <xf numFmtId="0" fontId="30" fillId="0" borderId="0" xfId="0" applyFont="1"/>
    <xf numFmtId="0" fontId="33" fillId="0" borderId="1" xfId="0" applyFont="1" applyBorder="1" applyAlignment="1">
      <alignment wrapText="1"/>
    </xf>
    <xf numFmtId="0" fontId="34" fillId="0" borderId="1" xfId="0" applyFont="1" applyBorder="1" applyAlignment="1">
      <alignment horizontal="center" wrapText="1"/>
    </xf>
    <xf numFmtId="0" fontId="35" fillId="3" borderId="1" xfId="0" applyFont="1" applyFill="1" applyBorder="1" applyAlignment="1">
      <alignment vertical="center" wrapText="1" shrinkToFit="1"/>
    </xf>
    <xf numFmtId="0" fontId="34" fillId="0" borderId="1" xfId="0" applyFont="1" applyBorder="1" applyAlignment="1">
      <alignment wrapText="1"/>
    </xf>
    <xf numFmtId="0" fontId="34" fillId="0" borderId="5" xfId="0" applyFont="1" applyBorder="1" applyAlignment="1">
      <alignment horizontal="center" wrapText="1"/>
    </xf>
    <xf numFmtId="0" fontId="34" fillId="0" borderId="1" xfId="0" applyFont="1" applyBorder="1"/>
    <xf numFmtId="4" fontId="34" fillId="0" borderId="1" xfId="0" applyNumberFormat="1" applyFont="1" applyBorder="1"/>
    <xf numFmtId="0" fontId="34" fillId="0" borderId="1" xfId="0" applyFont="1" applyBorder="1" applyAlignment="1">
      <alignment horizontal="right"/>
    </xf>
    <xf numFmtId="4" fontId="34" fillId="2" borderId="1" xfId="0" applyNumberFormat="1" applyFont="1" applyFill="1" applyBorder="1"/>
    <xf numFmtId="4" fontId="34" fillId="3" borderId="1" xfId="0" applyNumberFormat="1" applyFont="1" applyFill="1" applyBorder="1"/>
    <xf numFmtId="0" fontId="33" fillId="0" borderId="1" xfId="0" applyFont="1" applyBorder="1"/>
    <xf numFmtId="0" fontId="33" fillId="0" borderId="1" xfId="0" applyFont="1" applyBorder="1" applyAlignment="1">
      <alignment horizontal="right"/>
    </xf>
    <xf numFmtId="4" fontId="33" fillId="2" borderId="1" xfId="0" applyNumberFormat="1" applyFont="1" applyFill="1" applyBorder="1"/>
    <xf numFmtId="4" fontId="33" fillId="0" borderId="1" xfId="0" applyNumberFormat="1" applyFont="1" applyBorder="1"/>
    <xf numFmtId="2" fontId="34" fillId="2" borderId="1" xfId="0" applyNumberFormat="1" applyFont="1" applyFill="1" applyBorder="1"/>
    <xf numFmtId="2" fontId="34" fillId="0" borderId="1" xfId="0" applyNumberFormat="1" applyFont="1" applyBorder="1"/>
    <xf numFmtId="2" fontId="34" fillId="3" borderId="1" xfId="0" applyNumberFormat="1" applyFont="1" applyFill="1" applyBorder="1"/>
    <xf numFmtId="2" fontId="33" fillId="0" borderId="1" xfId="0" applyNumberFormat="1" applyFont="1" applyBorder="1"/>
    <xf numFmtId="0" fontId="34" fillId="3" borderId="1" xfId="0" applyFont="1" applyFill="1" applyBorder="1"/>
    <xf numFmtId="0" fontId="37" fillId="0" borderId="1" xfId="0" applyFont="1" applyBorder="1"/>
    <xf numFmtId="0" fontId="33" fillId="0" borderId="2" xfId="0" applyFont="1" applyBorder="1" applyAlignment="1"/>
    <xf numFmtId="0" fontId="33" fillId="0" borderId="3" xfId="0" applyFont="1" applyBorder="1" applyAlignment="1"/>
    <xf numFmtId="0" fontId="33" fillId="0" borderId="4" xfId="0" applyFont="1" applyBorder="1" applyAlignment="1"/>
    <xf numFmtId="164" fontId="33" fillId="0" borderId="1" xfId="0" applyNumberFormat="1" applyFont="1" applyBorder="1"/>
    <xf numFmtId="165" fontId="33" fillId="0" borderId="1" xfId="0" applyNumberFormat="1" applyFont="1" applyBorder="1"/>
    <xf numFmtId="0" fontId="31" fillId="3" borderId="1" xfId="0" applyFont="1" applyFill="1" applyBorder="1" applyAlignment="1">
      <alignment horizontal="center" vertical="center" wrapText="1" shrinkToFit="1"/>
    </xf>
    <xf numFmtId="0" fontId="29" fillId="0" borderId="1" xfId="0" applyFont="1" applyBorder="1" applyAlignment="1">
      <alignment horizontal="center" vertical="center" wrapText="1"/>
    </xf>
    <xf numFmtId="4" fontId="38" fillId="0" borderId="1" xfId="0" applyNumberFormat="1" applyFont="1" applyBorder="1"/>
    <xf numFmtId="4" fontId="38" fillId="0" borderId="5" xfId="0" applyNumberFormat="1" applyFont="1" applyBorder="1"/>
    <xf numFmtId="4" fontId="39" fillId="0" borderId="1" xfId="0" applyNumberFormat="1" applyFont="1" applyBorder="1"/>
    <xf numFmtId="4" fontId="39" fillId="0" borderId="5" xfId="0" applyNumberFormat="1" applyFont="1" applyBorder="1"/>
    <xf numFmtId="2" fontId="39" fillId="0" borderId="1" xfId="0" applyNumberFormat="1" applyFont="1" applyBorder="1"/>
    <xf numFmtId="4" fontId="39" fillId="2" borderId="1" xfId="0" applyNumberFormat="1" applyFont="1" applyFill="1" applyBorder="1"/>
    <xf numFmtId="4" fontId="38" fillId="2" borderId="1" xfId="0" applyNumberFormat="1" applyFont="1" applyFill="1" applyBorder="1"/>
    <xf numFmtId="165" fontId="39" fillId="0" borderId="1" xfId="0" applyNumberFormat="1" applyFont="1" applyBorder="1"/>
    <xf numFmtId="0" fontId="12" fillId="0" borderId="8" xfId="0" applyFont="1" applyBorder="1" applyAlignment="1"/>
    <xf numFmtId="0" fontId="0" fillId="0" borderId="4" xfId="0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7" fillId="0" borderId="0" xfId="0" applyFont="1" applyAlignment="1"/>
    <xf numFmtId="0" fontId="22" fillId="0" borderId="0" xfId="0" applyFont="1" applyAlignment="1"/>
    <xf numFmtId="0" fontId="23" fillId="0" borderId="0" xfId="0" applyFont="1" applyAlignment="1"/>
    <xf numFmtId="0" fontId="41" fillId="0" borderId="0" xfId="0" applyFont="1" applyAlignment="1"/>
    <xf numFmtId="4" fontId="29" fillId="0" borderId="0" xfId="0" applyNumberFormat="1" applyFont="1"/>
    <xf numFmtId="4" fontId="30" fillId="0" borderId="0" xfId="0" applyNumberFormat="1" applyFont="1"/>
    <xf numFmtId="0" fontId="36" fillId="0" borderId="0" xfId="0" applyFont="1" applyAlignment="1"/>
    <xf numFmtId="0" fontId="42" fillId="0" borderId="0" xfId="0" applyFont="1"/>
    <xf numFmtId="0" fontId="40" fillId="0" borderId="0" xfId="0" applyFont="1"/>
    <xf numFmtId="0" fontId="29" fillId="0" borderId="1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33" fillId="0" borderId="1" xfId="0" applyFont="1" applyBorder="1"/>
    <xf numFmtId="0" fontId="36" fillId="0" borderId="1" xfId="0" applyFont="1" applyBorder="1"/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2" fillId="0" borderId="0" xfId="0" applyFont="1"/>
    <xf numFmtId="0" fontId="23" fillId="0" borderId="0" xfId="0" applyFont="1"/>
    <xf numFmtId="0" fontId="21" fillId="0" borderId="1" xfId="0" applyFont="1" applyBorder="1" applyAlignment="1">
      <alignment vertical="center"/>
    </xf>
    <xf numFmtId="0" fontId="29" fillId="0" borderId="1" xfId="0" applyFont="1" applyBorder="1" applyAlignment="1">
      <alignment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1" fillId="0" borderId="1" xfId="0" applyFont="1" applyBorder="1"/>
    <xf numFmtId="0" fontId="21" fillId="0" borderId="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C48B2-C598-4480-979E-6AF00E8868BE}">
  <sheetPr>
    <pageSetUpPr fitToPage="1"/>
  </sheetPr>
  <dimension ref="A1:S64"/>
  <sheetViews>
    <sheetView tabSelected="1" view="pageBreakPreview" topLeftCell="C1" zoomScale="80" zoomScaleNormal="80" zoomScaleSheetLayoutView="80" workbookViewId="0">
      <selection activeCell="J3" sqref="J3"/>
    </sheetView>
  </sheetViews>
  <sheetFormatPr defaultRowHeight="14.4" x14ac:dyDescent="0.3"/>
  <cols>
    <col min="1" max="1" width="3.109375" style="50" customWidth="1"/>
    <col min="2" max="2" width="33.33203125" style="50" customWidth="1"/>
    <col min="3" max="3" width="7.88671875" style="50" customWidth="1"/>
    <col min="4" max="4" width="11.33203125" style="50" customWidth="1"/>
    <col min="5" max="5" width="13.44140625" style="50" customWidth="1"/>
    <col min="6" max="6" width="25" style="50" customWidth="1"/>
    <col min="7" max="7" width="19" style="50" customWidth="1"/>
    <col min="8" max="8" width="18" style="50" customWidth="1"/>
    <col min="9" max="9" width="18.6640625" style="50" customWidth="1"/>
    <col min="10" max="10" width="14.21875" style="50" customWidth="1"/>
    <col min="11" max="11" width="18.44140625" style="50" customWidth="1"/>
    <col min="12" max="12" width="18.109375" style="50" customWidth="1"/>
    <col min="13" max="13" width="16.88671875" style="50" customWidth="1"/>
    <col min="14" max="15" width="15.44140625" style="50" customWidth="1"/>
    <col min="16" max="16" width="17.33203125" style="50" customWidth="1"/>
    <col min="17" max="17" width="19.6640625" style="50" customWidth="1"/>
    <col min="18" max="18" width="8.88671875" style="50"/>
    <col min="19" max="19" width="12.33203125" style="50" bestFit="1" customWidth="1"/>
    <col min="20" max="16384" width="8.88671875" style="50"/>
  </cols>
  <sheetData>
    <row r="1" spans="1:19" s="46" customFormat="1" ht="21" x14ac:dyDescent="0.4">
      <c r="A1" s="50"/>
      <c r="B1" s="48" t="s">
        <v>24</v>
      </c>
      <c r="C1" s="48"/>
      <c r="D1" s="48"/>
      <c r="E1" s="48"/>
      <c r="F1" s="6"/>
      <c r="G1" s="50"/>
      <c r="H1" s="50"/>
      <c r="I1" s="50"/>
      <c r="J1" s="48" t="s">
        <v>77</v>
      </c>
      <c r="L1" s="43"/>
      <c r="M1" s="43"/>
      <c r="N1" s="43"/>
      <c r="O1" s="48"/>
      <c r="P1" s="19"/>
      <c r="R1" s="18"/>
    </row>
    <row r="2" spans="1:19" s="46" customFormat="1" ht="21" x14ac:dyDescent="0.4">
      <c r="A2" s="50"/>
      <c r="B2" s="48" t="s">
        <v>45</v>
      </c>
      <c r="C2" s="48"/>
      <c r="D2" s="48"/>
      <c r="E2" s="48"/>
      <c r="F2" s="5"/>
      <c r="G2" s="50"/>
      <c r="H2" s="50"/>
      <c r="I2" s="50"/>
      <c r="J2" s="55" t="s">
        <v>78</v>
      </c>
      <c r="M2" s="55"/>
      <c r="N2" s="55"/>
      <c r="O2" s="55"/>
      <c r="P2" s="55"/>
      <c r="R2" s="18"/>
    </row>
    <row r="3" spans="1:19" s="46" customFormat="1" ht="25.8" customHeight="1" x14ac:dyDescent="0.4">
      <c r="A3" s="50"/>
      <c r="B3" s="48" t="s">
        <v>54</v>
      </c>
      <c r="C3" s="48"/>
      <c r="D3" s="48"/>
      <c r="E3" s="48"/>
      <c r="F3" s="5"/>
      <c r="G3" s="50"/>
      <c r="H3" s="50"/>
      <c r="I3" s="50"/>
      <c r="J3" s="48" t="s">
        <v>69</v>
      </c>
      <c r="P3" s="39"/>
      <c r="Q3" s="20"/>
      <c r="R3" s="18"/>
    </row>
    <row r="4" spans="1:19" s="46" customFormat="1" ht="31.8" customHeight="1" x14ac:dyDescent="0.4">
      <c r="A4" s="50"/>
      <c r="B4" s="48" t="s">
        <v>0</v>
      </c>
      <c r="C4" s="48"/>
      <c r="D4" s="48"/>
      <c r="E4" s="48" t="s">
        <v>44</v>
      </c>
      <c r="F4" s="50"/>
      <c r="G4" s="50"/>
      <c r="H4" s="50"/>
      <c r="I4" s="50"/>
      <c r="J4" s="48" t="s">
        <v>67</v>
      </c>
      <c r="L4" s="43"/>
      <c r="M4" s="43"/>
      <c r="N4" s="43"/>
      <c r="O4" s="48"/>
      <c r="P4" s="20"/>
      <c r="Q4" s="20"/>
      <c r="R4" s="18"/>
    </row>
    <row r="5" spans="1:19" s="46" customFormat="1" ht="21" x14ac:dyDescent="0.4">
      <c r="A5" s="50"/>
      <c r="B5" s="48"/>
      <c r="C5" s="48"/>
      <c r="D5" s="48"/>
      <c r="E5" s="48"/>
      <c r="F5" s="5"/>
      <c r="G5" s="5"/>
      <c r="H5" s="50"/>
      <c r="I5" s="50"/>
      <c r="J5" s="50"/>
      <c r="K5" s="48"/>
      <c r="L5" s="54"/>
      <c r="M5" s="43"/>
      <c r="N5" s="43"/>
      <c r="O5" s="48"/>
      <c r="P5" s="39"/>
      <c r="Q5" s="20"/>
      <c r="R5" s="18"/>
    </row>
    <row r="6" spans="1:19" ht="25.8" x14ac:dyDescent="0.5">
      <c r="B6" s="40" t="s">
        <v>70</v>
      </c>
      <c r="D6" s="7"/>
      <c r="E6" s="1"/>
      <c r="F6" s="1"/>
      <c r="G6" s="1"/>
      <c r="H6" s="1"/>
      <c r="M6" s="14"/>
      <c r="N6" s="14"/>
      <c r="O6" s="14"/>
      <c r="P6" s="14"/>
      <c r="Q6" s="14"/>
      <c r="R6" s="14"/>
      <c r="S6" s="14"/>
    </row>
    <row r="7" spans="1:19" s="46" customFormat="1" ht="19.5" customHeight="1" x14ac:dyDescent="0.5">
      <c r="B7" s="120" t="s">
        <v>48</v>
      </c>
      <c r="C7" s="121"/>
      <c r="D7" s="121"/>
      <c r="E7" s="121"/>
      <c r="F7" s="121"/>
      <c r="G7" s="121"/>
      <c r="H7" s="121"/>
      <c r="I7" s="121"/>
      <c r="J7" s="121"/>
      <c r="K7" s="121"/>
      <c r="L7" s="121"/>
    </row>
    <row r="8" spans="1:19" ht="4.5" hidden="1" customHeight="1" x14ac:dyDescent="0.3">
      <c r="B8" s="7"/>
      <c r="C8" s="1"/>
      <c r="D8" s="1"/>
      <c r="E8" s="1"/>
      <c r="F8" s="1"/>
      <c r="G8" s="1"/>
      <c r="H8" s="1"/>
    </row>
    <row r="9" spans="1:19" ht="13.5" customHeight="1" x14ac:dyDescent="0.3">
      <c r="B9" s="16" t="s">
        <v>65</v>
      </c>
      <c r="C9" s="4"/>
      <c r="D9" s="4"/>
      <c r="E9" s="4"/>
      <c r="F9" s="4"/>
      <c r="G9" s="4"/>
      <c r="H9" s="4"/>
      <c r="K9" s="44"/>
    </row>
    <row r="10" spans="1:19" s="21" customFormat="1" ht="30.75" customHeight="1" x14ac:dyDescent="0.3">
      <c r="A10" s="122" t="s">
        <v>6</v>
      </c>
      <c r="B10" s="123" t="s">
        <v>7</v>
      </c>
      <c r="C10" s="112" t="s">
        <v>4</v>
      </c>
      <c r="D10" s="112" t="s">
        <v>8</v>
      </c>
      <c r="E10" s="112" t="s">
        <v>9</v>
      </c>
      <c r="F10" s="117" t="s">
        <v>12</v>
      </c>
      <c r="G10" s="118"/>
      <c r="H10" s="119"/>
      <c r="I10" s="117" t="s">
        <v>13</v>
      </c>
      <c r="J10" s="118"/>
      <c r="K10" s="118"/>
      <c r="L10" s="118"/>
      <c r="M10" s="118"/>
      <c r="N10" s="112" t="s">
        <v>18</v>
      </c>
      <c r="O10" s="112" t="s">
        <v>5</v>
      </c>
      <c r="P10" s="112" t="s">
        <v>10</v>
      </c>
      <c r="Q10" s="113" t="s">
        <v>25</v>
      </c>
    </row>
    <row r="11" spans="1:19" s="21" customFormat="1" ht="147.6" customHeight="1" x14ac:dyDescent="0.3">
      <c r="A11" s="122"/>
      <c r="B11" s="123"/>
      <c r="C11" s="112"/>
      <c r="D11" s="112"/>
      <c r="E11" s="112"/>
      <c r="F11" s="89" t="s">
        <v>53</v>
      </c>
      <c r="G11" s="90" t="s">
        <v>51</v>
      </c>
      <c r="H11" s="90" t="s">
        <v>52</v>
      </c>
      <c r="I11" s="90" t="s">
        <v>21</v>
      </c>
      <c r="J11" s="90" t="s">
        <v>57</v>
      </c>
      <c r="K11" s="90" t="s">
        <v>49</v>
      </c>
      <c r="L11" s="90" t="s">
        <v>11</v>
      </c>
      <c r="M11" s="90" t="s">
        <v>14</v>
      </c>
      <c r="N11" s="112"/>
      <c r="O11" s="112"/>
      <c r="P11" s="112"/>
      <c r="Q11" s="114"/>
    </row>
    <row r="12" spans="1:19" s="16" customFormat="1" ht="19.8" customHeight="1" x14ac:dyDescent="0.3">
      <c r="A12" s="24">
        <v>1</v>
      </c>
      <c r="B12" s="64" t="s">
        <v>66</v>
      </c>
      <c r="C12" s="65"/>
      <c r="D12" s="65"/>
      <c r="E12" s="65"/>
      <c r="F12" s="66"/>
      <c r="G12" s="67"/>
      <c r="H12" s="67"/>
      <c r="I12" s="67"/>
      <c r="J12" s="67"/>
      <c r="K12" s="67"/>
      <c r="L12" s="67"/>
      <c r="M12" s="67"/>
      <c r="N12" s="65"/>
      <c r="O12" s="65"/>
      <c r="P12" s="65"/>
      <c r="Q12" s="68"/>
    </row>
    <row r="13" spans="1:19" s="15" customFormat="1" ht="18" x14ac:dyDescent="0.35">
      <c r="A13" s="24">
        <v>1</v>
      </c>
      <c r="B13" s="69" t="s">
        <v>0</v>
      </c>
      <c r="C13" s="69">
        <v>18</v>
      </c>
      <c r="D13" s="69">
        <v>1</v>
      </c>
      <c r="E13" s="70">
        <v>11139</v>
      </c>
      <c r="F13" s="70"/>
      <c r="G13" s="70"/>
      <c r="H13" s="70"/>
      <c r="I13" s="70">
        <v>5570</v>
      </c>
      <c r="J13" s="70"/>
      <c r="K13" s="70">
        <v>24506</v>
      </c>
      <c r="L13" s="70">
        <v>1114</v>
      </c>
      <c r="M13" s="70"/>
      <c r="N13" s="70">
        <v>0</v>
      </c>
      <c r="O13" s="70">
        <f>E13</f>
        <v>11139</v>
      </c>
      <c r="P13" s="91">
        <f>SUM(E13:L13)</f>
        <v>42329</v>
      </c>
      <c r="Q13" s="92">
        <f>(P13*12)+O13</f>
        <v>519087</v>
      </c>
    </row>
    <row r="14" spans="1:19" s="15" customFormat="1" ht="18" x14ac:dyDescent="0.35">
      <c r="A14" s="24">
        <v>2</v>
      </c>
      <c r="B14" s="69" t="s">
        <v>1</v>
      </c>
      <c r="C14" s="71" t="s">
        <v>26</v>
      </c>
      <c r="D14" s="69">
        <v>1</v>
      </c>
      <c r="E14" s="72">
        <v>10025</v>
      </c>
      <c r="F14" s="72"/>
      <c r="G14" s="70"/>
      <c r="H14" s="70"/>
      <c r="I14" s="70">
        <v>5013</v>
      </c>
      <c r="J14" s="73"/>
      <c r="K14" s="70">
        <f>E14*200/100</f>
        <v>20050</v>
      </c>
      <c r="L14" s="70"/>
      <c r="M14" s="70"/>
      <c r="N14" s="70">
        <v>0</v>
      </c>
      <c r="O14" s="70">
        <f t="shared" ref="O14:O16" si="0">E14</f>
        <v>10025</v>
      </c>
      <c r="P14" s="91">
        <f t="shared" ref="P14:P16" si="1">SUM(E14:L14)</f>
        <v>35088</v>
      </c>
      <c r="Q14" s="92">
        <f t="shared" ref="Q14:Q16" si="2">(P14*12)+O14</f>
        <v>431081</v>
      </c>
    </row>
    <row r="15" spans="1:19" s="15" customFormat="1" ht="18" x14ac:dyDescent="0.35">
      <c r="A15" s="24">
        <v>3</v>
      </c>
      <c r="B15" s="69" t="s">
        <v>16</v>
      </c>
      <c r="C15" s="71">
        <v>10</v>
      </c>
      <c r="D15" s="69">
        <v>1</v>
      </c>
      <c r="E15" s="72">
        <v>6315</v>
      </c>
      <c r="F15" s="72"/>
      <c r="G15" s="70"/>
      <c r="H15" s="70"/>
      <c r="I15" s="70">
        <v>3158</v>
      </c>
      <c r="J15" s="70"/>
      <c r="K15" s="70">
        <f>E15*200/100</f>
        <v>12630</v>
      </c>
      <c r="L15" s="70"/>
      <c r="M15" s="70"/>
      <c r="N15" s="70"/>
      <c r="O15" s="70">
        <f t="shared" si="0"/>
        <v>6315</v>
      </c>
      <c r="P15" s="91">
        <f t="shared" si="1"/>
        <v>22103</v>
      </c>
      <c r="Q15" s="92">
        <f t="shared" si="2"/>
        <v>271551</v>
      </c>
    </row>
    <row r="16" spans="1:19" s="15" customFormat="1" ht="18" x14ac:dyDescent="0.35">
      <c r="A16" s="24">
        <v>4</v>
      </c>
      <c r="B16" s="69" t="s">
        <v>33</v>
      </c>
      <c r="C16" s="71">
        <v>4</v>
      </c>
      <c r="D16" s="69">
        <v>1</v>
      </c>
      <c r="E16" s="72">
        <v>4407</v>
      </c>
      <c r="F16" s="72"/>
      <c r="G16" s="70"/>
      <c r="H16" s="70"/>
      <c r="I16" s="70">
        <v>2204</v>
      </c>
      <c r="J16" s="70"/>
      <c r="K16" s="70">
        <v>4407</v>
      </c>
      <c r="L16" s="70"/>
      <c r="M16" s="70"/>
      <c r="N16" s="70">
        <v>0</v>
      </c>
      <c r="O16" s="70">
        <f t="shared" si="0"/>
        <v>4407</v>
      </c>
      <c r="P16" s="91">
        <f t="shared" si="1"/>
        <v>11018</v>
      </c>
      <c r="Q16" s="92">
        <f t="shared" si="2"/>
        <v>136623</v>
      </c>
    </row>
    <row r="17" spans="1:17" s="56" customFormat="1" ht="17.399999999999999" x14ac:dyDescent="0.3">
      <c r="A17" s="47"/>
      <c r="B17" s="74" t="s">
        <v>2</v>
      </c>
      <c r="C17" s="75"/>
      <c r="D17" s="74">
        <v>4</v>
      </c>
      <c r="E17" s="76">
        <f>SUM(E13:E16)</f>
        <v>31886</v>
      </c>
      <c r="F17" s="76"/>
      <c r="G17" s="77"/>
      <c r="H17" s="77"/>
      <c r="I17" s="77">
        <f>SUM(I13:I16)</f>
        <v>15945</v>
      </c>
      <c r="J17" s="77"/>
      <c r="K17" s="77">
        <f>SUM(K13:K16)</f>
        <v>61593</v>
      </c>
      <c r="L17" s="77">
        <f t="shared" ref="L17:O17" si="3">SUM(L13:L16)</f>
        <v>1114</v>
      </c>
      <c r="M17" s="77">
        <f t="shared" si="3"/>
        <v>0</v>
      </c>
      <c r="N17" s="77">
        <f t="shared" si="3"/>
        <v>0</v>
      </c>
      <c r="O17" s="77">
        <f t="shared" si="3"/>
        <v>31886</v>
      </c>
      <c r="P17" s="93">
        <f>P13+P14+P15+P16</f>
        <v>110538</v>
      </c>
      <c r="Q17" s="94">
        <f>Q13+Q14+Q15+Q16</f>
        <v>1358342</v>
      </c>
    </row>
    <row r="18" spans="1:17" s="15" customFormat="1" ht="16.8" customHeight="1" x14ac:dyDescent="0.35">
      <c r="A18" s="47">
        <v>2</v>
      </c>
      <c r="B18" s="74" t="s">
        <v>34</v>
      </c>
      <c r="C18" s="75"/>
      <c r="D18" s="74"/>
      <c r="E18" s="76"/>
      <c r="F18" s="76"/>
      <c r="G18" s="70"/>
      <c r="H18" s="70"/>
      <c r="I18" s="70"/>
      <c r="J18" s="70"/>
      <c r="K18" s="70"/>
      <c r="L18" s="70"/>
      <c r="M18" s="70"/>
      <c r="N18" s="70"/>
      <c r="O18" s="70"/>
      <c r="P18" s="91"/>
      <c r="Q18" s="92"/>
    </row>
    <row r="19" spans="1:17" s="15" customFormat="1" ht="18" x14ac:dyDescent="0.35">
      <c r="A19" s="24">
        <v>1</v>
      </c>
      <c r="B19" s="69" t="s">
        <v>20</v>
      </c>
      <c r="C19" s="69">
        <v>11</v>
      </c>
      <c r="D19" s="69">
        <v>1</v>
      </c>
      <c r="E19" s="70">
        <v>6836</v>
      </c>
      <c r="F19" s="70"/>
      <c r="G19" s="70"/>
      <c r="H19" s="70"/>
      <c r="I19" s="70">
        <f>E19/2</f>
        <v>3418</v>
      </c>
      <c r="J19" s="70"/>
      <c r="K19" s="70">
        <f>E19*150/100</f>
        <v>10254</v>
      </c>
      <c r="L19" s="70">
        <v>2051</v>
      </c>
      <c r="M19" s="70"/>
      <c r="N19" s="70">
        <v>0</v>
      </c>
      <c r="O19" s="70">
        <v>6836</v>
      </c>
      <c r="P19" s="91">
        <f>SUM(E19:M19)</f>
        <v>22559</v>
      </c>
      <c r="Q19" s="92">
        <f>P19*12+O19</f>
        <v>277544</v>
      </c>
    </row>
    <row r="20" spans="1:17" s="15" customFormat="1" ht="18" x14ac:dyDescent="0.35">
      <c r="A20" s="24">
        <v>2</v>
      </c>
      <c r="B20" s="69" t="s">
        <v>27</v>
      </c>
      <c r="C20" s="69">
        <v>4</v>
      </c>
      <c r="D20" s="69">
        <v>1</v>
      </c>
      <c r="E20" s="70">
        <v>4407</v>
      </c>
      <c r="F20" s="70"/>
      <c r="G20" s="70"/>
      <c r="H20" s="70"/>
      <c r="I20" s="70"/>
      <c r="J20" s="70"/>
      <c r="K20" s="70">
        <v>441</v>
      </c>
      <c r="L20" s="70"/>
      <c r="M20" s="70"/>
      <c r="N20" s="70">
        <f>8647-E20</f>
        <v>4240</v>
      </c>
      <c r="O20" s="70">
        <v>4407</v>
      </c>
      <c r="P20" s="91">
        <f>SUM(E20:N20)</f>
        <v>9088</v>
      </c>
      <c r="Q20" s="92">
        <f>P20*12+O20</f>
        <v>113463</v>
      </c>
    </row>
    <row r="21" spans="1:17" s="15" customFormat="1" ht="18" x14ac:dyDescent="0.35">
      <c r="A21" s="24">
        <v>3</v>
      </c>
      <c r="B21" s="69" t="s">
        <v>28</v>
      </c>
      <c r="C21" s="69">
        <v>6</v>
      </c>
      <c r="D21" s="69">
        <v>1</v>
      </c>
      <c r="E21" s="70">
        <v>5032</v>
      </c>
      <c r="F21" s="70"/>
      <c r="G21" s="70">
        <f>E21*25/100</f>
        <v>1258</v>
      </c>
      <c r="H21" s="70">
        <v>503</v>
      </c>
      <c r="I21" s="70">
        <f>E21/2</f>
        <v>2516</v>
      </c>
      <c r="J21" s="70"/>
      <c r="K21" s="70">
        <v>5032</v>
      </c>
      <c r="L21" s="70">
        <v>1510</v>
      </c>
      <c r="M21" s="70"/>
      <c r="N21" s="70"/>
      <c r="O21" s="70">
        <v>5032</v>
      </c>
      <c r="P21" s="91">
        <f>SUM(E21:N21)</f>
        <v>15851</v>
      </c>
      <c r="Q21" s="92">
        <f t="shared" ref="Q21:Q27" si="4">P21*12+O21</f>
        <v>195244</v>
      </c>
    </row>
    <row r="22" spans="1:17" s="15" customFormat="1" ht="18" customHeight="1" x14ac:dyDescent="0.35">
      <c r="A22" s="24">
        <v>4</v>
      </c>
      <c r="B22" s="69" t="s">
        <v>35</v>
      </c>
      <c r="C22" s="71">
        <v>4</v>
      </c>
      <c r="D22" s="69">
        <v>8</v>
      </c>
      <c r="E22" s="72">
        <v>35256</v>
      </c>
      <c r="F22" s="72">
        <v>7051</v>
      </c>
      <c r="G22" s="70">
        <f>E22*25/100</f>
        <v>8814</v>
      </c>
      <c r="H22" s="73">
        <v>3526</v>
      </c>
      <c r="I22" s="70"/>
      <c r="J22" s="70"/>
      <c r="K22" s="70">
        <v>3526</v>
      </c>
      <c r="L22" s="70"/>
      <c r="M22" s="70">
        <v>6400</v>
      </c>
      <c r="N22" s="70">
        <f>(8647*8)-E22</f>
        <v>33920</v>
      </c>
      <c r="O22" s="70">
        <v>35256</v>
      </c>
      <c r="P22" s="91">
        <f>SUM(E22:N22)</f>
        <v>98493</v>
      </c>
      <c r="Q22" s="92">
        <f>P22*12+O22</f>
        <v>1217172</v>
      </c>
    </row>
    <row r="23" spans="1:17" s="15" customFormat="1" ht="18" x14ac:dyDescent="0.35">
      <c r="A23" s="24">
        <v>5</v>
      </c>
      <c r="B23" s="69" t="s">
        <v>31</v>
      </c>
      <c r="C23" s="71">
        <v>2</v>
      </c>
      <c r="D23" s="69">
        <v>1</v>
      </c>
      <c r="E23" s="72">
        <v>3782</v>
      </c>
      <c r="F23" s="72">
        <v>756</v>
      </c>
      <c r="G23" s="70">
        <v>946</v>
      </c>
      <c r="H23" s="73">
        <v>378</v>
      </c>
      <c r="I23" s="70"/>
      <c r="J23" s="70"/>
      <c r="K23" s="70">
        <v>378</v>
      </c>
      <c r="L23" s="70"/>
      <c r="M23" s="70"/>
      <c r="N23" s="70">
        <f>8647-E23</f>
        <v>4865</v>
      </c>
      <c r="O23" s="70">
        <v>3782</v>
      </c>
      <c r="P23" s="91">
        <f t="shared" ref="P23:P27" si="5">SUM(E23:N23)</f>
        <v>11105</v>
      </c>
      <c r="Q23" s="92">
        <f t="shared" si="4"/>
        <v>137042</v>
      </c>
    </row>
    <row r="24" spans="1:17" s="15" customFormat="1" ht="18" x14ac:dyDescent="0.35">
      <c r="A24" s="24">
        <v>6</v>
      </c>
      <c r="B24" s="67" t="s">
        <v>29</v>
      </c>
      <c r="C24" s="71">
        <v>4</v>
      </c>
      <c r="D24" s="69">
        <v>2</v>
      </c>
      <c r="E24" s="78">
        <v>8814</v>
      </c>
      <c r="F24" s="78"/>
      <c r="G24" s="79">
        <v>2204</v>
      </c>
      <c r="H24" s="80"/>
      <c r="I24" s="69"/>
      <c r="J24" s="69"/>
      <c r="K24" s="69">
        <v>881</v>
      </c>
      <c r="L24" s="79"/>
      <c r="M24" s="79"/>
      <c r="N24" s="79">
        <f>8647*2-E24</f>
        <v>8480</v>
      </c>
      <c r="O24" s="79">
        <v>8814</v>
      </c>
      <c r="P24" s="91">
        <f t="shared" si="5"/>
        <v>20379</v>
      </c>
      <c r="Q24" s="92">
        <f t="shared" si="4"/>
        <v>253362</v>
      </c>
    </row>
    <row r="25" spans="1:17" s="15" customFormat="1" ht="18" x14ac:dyDescent="0.35">
      <c r="A25" s="24">
        <v>7</v>
      </c>
      <c r="B25" s="67" t="s">
        <v>50</v>
      </c>
      <c r="C25" s="71">
        <v>1</v>
      </c>
      <c r="D25" s="69">
        <v>2</v>
      </c>
      <c r="E25" s="78">
        <v>6940</v>
      </c>
      <c r="F25" s="78"/>
      <c r="G25" s="79"/>
      <c r="H25" s="80"/>
      <c r="I25" s="69"/>
      <c r="J25" s="69"/>
      <c r="K25" s="69">
        <v>694</v>
      </c>
      <c r="L25" s="79"/>
      <c r="M25" s="79"/>
      <c r="N25" s="79">
        <f>8647*2-6940</f>
        <v>10354</v>
      </c>
      <c r="O25" s="79">
        <v>6940</v>
      </c>
      <c r="P25" s="91">
        <f t="shared" si="5"/>
        <v>17988</v>
      </c>
      <c r="Q25" s="92">
        <f t="shared" si="4"/>
        <v>222796</v>
      </c>
    </row>
    <row r="26" spans="1:17" s="15" customFormat="1" ht="18" x14ac:dyDescent="0.35">
      <c r="A26" s="24">
        <v>7</v>
      </c>
      <c r="B26" s="67" t="s">
        <v>46</v>
      </c>
      <c r="C26" s="71">
        <v>1</v>
      </c>
      <c r="D26" s="69">
        <v>1</v>
      </c>
      <c r="E26" s="78">
        <v>3470</v>
      </c>
      <c r="F26" s="78"/>
      <c r="G26" s="79"/>
      <c r="H26" s="80"/>
      <c r="I26" s="69"/>
      <c r="J26" s="69"/>
      <c r="K26" s="69">
        <v>347</v>
      </c>
      <c r="L26" s="79"/>
      <c r="M26" s="79"/>
      <c r="N26" s="79">
        <f>8647-E26</f>
        <v>5177</v>
      </c>
      <c r="O26" s="79">
        <v>3470</v>
      </c>
      <c r="P26" s="91">
        <f t="shared" si="5"/>
        <v>8994</v>
      </c>
      <c r="Q26" s="92">
        <f t="shared" si="4"/>
        <v>111398</v>
      </c>
    </row>
    <row r="27" spans="1:17" s="15" customFormat="1" ht="18" x14ac:dyDescent="0.35">
      <c r="A27" s="24">
        <v>8</v>
      </c>
      <c r="B27" s="67" t="s">
        <v>30</v>
      </c>
      <c r="C27" s="71">
        <v>10</v>
      </c>
      <c r="D27" s="69">
        <v>0.5</v>
      </c>
      <c r="E27" s="78">
        <v>3158</v>
      </c>
      <c r="F27" s="78"/>
      <c r="G27" s="79"/>
      <c r="H27" s="80"/>
      <c r="I27" s="69"/>
      <c r="J27" s="69"/>
      <c r="K27" s="69">
        <v>316</v>
      </c>
      <c r="L27" s="79"/>
      <c r="M27" s="79"/>
      <c r="N27" s="79">
        <v>1166</v>
      </c>
      <c r="O27" s="79">
        <v>3158</v>
      </c>
      <c r="P27" s="91">
        <f t="shared" si="5"/>
        <v>4640</v>
      </c>
      <c r="Q27" s="92">
        <f t="shared" si="4"/>
        <v>58838</v>
      </c>
    </row>
    <row r="28" spans="1:17" s="56" customFormat="1" ht="18.75" customHeight="1" x14ac:dyDescent="0.3">
      <c r="A28" s="47"/>
      <c r="B28" s="74" t="s">
        <v>2</v>
      </c>
      <c r="C28" s="74"/>
      <c r="D28" s="74">
        <f>SUM(D19:D27)</f>
        <v>17.5</v>
      </c>
      <c r="E28" s="77">
        <f>SUM(E19:E27)</f>
        <v>77695</v>
      </c>
      <c r="F28" s="77">
        <f t="shared" ref="F28:Q28" si="6">SUM(F19:F27)</f>
        <v>7807</v>
      </c>
      <c r="G28" s="77">
        <f t="shared" si="6"/>
        <v>13222</v>
      </c>
      <c r="H28" s="77">
        <f t="shared" si="6"/>
        <v>4407</v>
      </c>
      <c r="I28" s="77">
        <f t="shared" si="6"/>
        <v>5934</v>
      </c>
      <c r="J28" s="77">
        <f t="shared" si="6"/>
        <v>0</v>
      </c>
      <c r="K28" s="77">
        <f t="shared" si="6"/>
        <v>21869</v>
      </c>
      <c r="L28" s="77">
        <f t="shared" si="6"/>
        <v>3561</v>
      </c>
      <c r="M28" s="77">
        <f t="shared" si="6"/>
        <v>6400</v>
      </c>
      <c r="N28" s="77">
        <f t="shared" si="6"/>
        <v>68202</v>
      </c>
      <c r="O28" s="77">
        <f t="shared" si="6"/>
        <v>77695</v>
      </c>
      <c r="P28" s="93">
        <f t="shared" si="6"/>
        <v>209097</v>
      </c>
      <c r="Q28" s="93">
        <f t="shared" si="6"/>
        <v>2586859</v>
      </c>
    </row>
    <row r="29" spans="1:17" s="15" customFormat="1" ht="17.399999999999999" x14ac:dyDescent="0.3">
      <c r="A29" s="47">
        <v>3</v>
      </c>
      <c r="B29" s="74" t="s">
        <v>36</v>
      </c>
      <c r="C29" s="69"/>
      <c r="D29" s="74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95"/>
      <c r="Q29" s="95"/>
    </row>
    <row r="30" spans="1:17" s="15" customFormat="1" ht="18" x14ac:dyDescent="0.35">
      <c r="A30" s="24">
        <v>1</v>
      </c>
      <c r="B30" s="69" t="s">
        <v>20</v>
      </c>
      <c r="C30" s="69">
        <v>12</v>
      </c>
      <c r="D30" s="69">
        <v>1</v>
      </c>
      <c r="E30" s="70">
        <v>7356</v>
      </c>
      <c r="F30" s="70"/>
      <c r="G30" s="70"/>
      <c r="H30" s="70"/>
      <c r="I30" s="70">
        <f>E30*50/100</f>
        <v>3678</v>
      </c>
      <c r="J30" s="70"/>
      <c r="K30" s="70">
        <v>14712</v>
      </c>
      <c r="L30" s="70">
        <v>736</v>
      </c>
      <c r="M30" s="70"/>
      <c r="N30" s="70">
        <v>0</v>
      </c>
      <c r="O30" s="70">
        <v>7356</v>
      </c>
      <c r="P30" s="91">
        <f>SUM(E30:N30)</f>
        <v>26482</v>
      </c>
      <c r="Q30" s="91">
        <f>P30*12+O30</f>
        <v>325140</v>
      </c>
    </row>
    <row r="31" spans="1:17" s="15" customFormat="1" ht="18" x14ac:dyDescent="0.35">
      <c r="A31" s="24">
        <v>2</v>
      </c>
      <c r="B31" s="82" t="s">
        <v>22</v>
      </c>
      <c r="C31" s="69">
        <v>6</v>
      </c>
      <c r="D31" s="69">
        <v>18</v>
      </c>
      <c r="E31" s="70">
        <v>90576</v>
      </c>
      <c r="F31" s="70">
        <v>18115</v>
      </c>
      <c r="G31" s="70"/>
      <c r="H31" s="70"/>
      <c r="I31" s="70"/>
      <c r="J31" s="70"/>
      <c r="K31" s="70">
        <v>9058</v>
      </c>
      <c r="L31" s="70">
        <v>22000</v>
      </c>
      <c r="M31" s="70"/>
      <c r="N31" s="70">
        <f>8647*18-E31-L31</f>
        <v>43070</v>
      </c>
      <c r="O31" s="70">
        <v>90576</v>
      </c>
      <c r="P31" s="91">
        <f>SUM(E31:N31)</f>
        <v>182819</v>
      </c>
      <c r="Q31" s="91">
        <f>P31*12+O31</f>
        <v>2284404</v>
      </c>
    </row>
    <row r="32" spans="1:17" s="15" customFormat="1" ht="16.8" hidden="1" x14ac:dyDescent="0.3">
      <c r="A32" s="24">
        <v>4</v>
      </c>
      <c r="B32" s="74"/>
      <c r="C32" s="69"/>
      <c r="D32" s="74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>
        <f>SUM(O30:O31)</f>
        <v>97932</v>
      </c>
      <c r="P32" s="77">
        <f>SUM(P30:P31)</f>
        <v>209301</v>
      </c>
      <c r="Q32" s="77">
        <f>SUM(Q30:Q31)</f>
        <v>2609544</v>
      </c>
    </row>
    <row r="33" spans="1:17" s="15" customFormat="1" ht="16.8" hidden="1" x14ac:dyDescent="0.3">
      <c r="A33" s="24"/>
      <c r="B33" s="115" t="s">
        <v>15</v>
      </c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83"/>
    </row>
    <row r="34" spans="1:17" s="15" customFormat="1" ht="16.8" hidden="1" x14ac:dyDescent="0.3">
      <c r="A34" s="24">
        <v>5</v>
      </c>
      <c r="B34" s="69"/>
      <c r="C34" s="69">
        <v>11</v>
      </c>
      <c r="D34" s="69">
        <v>1</v>
      </c>
      <c r="E34" s="70">
        <v>5260</v>
      </c>
      <c r="F34" s="70"/>
      <c r="G34" s="70"/>
      <c r="H34" s="70"/>
      <c r="I34" s="70">
        <v>2630</v>
      </c>
      <c r="J34" s="70"/>
      <c r="K34" s="70"/>
      <c r="L34" s="70"/>
      <c r="M34" s="70"/>
      <c r="N34" s="70">
        <v>0</v>
      </c>
      <c r="O34" s="70">
        <f>E34</f>
        <v>5260</v>
      </c>
      <c r="P34" s="70">
        <f>E34+I34+L34</f>
        <v>7890</v>
      </c>
      <c r="Q34" s="70">
        <f>P34*12+O34</f>
        <v>99940</v>
      </c>
    </row>
    <row r="35" spans="1:17" s="15" customFormat="1" ht="16.8" hidden="1" x14ac:dyDescent="0.3">
      <c r="A35" s="24">
        <v>6</v>
      </c>
      <c r="B35" s="82" t="s">
        <v>17</v>
      </c>
      <c r="C35" s="69">
        <v>10</v>
      </c>
      <c r="D35" s="69">
        <v>1</v>
      </c>
      <c r="E35" s="70">
        <v>4859</v>
      </c>
      <c r="F35" s="70"/>
      <c r="G35" s="70"/>
      <c r="H35" s="70"/>
      <c r="I35" s="70">
        <v>2430</v>
      </c>
      <c r="J35" s="70"/>
      <c r="K35" s="70"/>
      <c r="L35" s="70"/>
      <c r="M35" s="70"/>
      <c r="N35" s="70">
        <v>0</v>
      </c>
      <c r="O35" s="70">
        <v>4859</v>
      </c>
      <c r="P35" s="70">
        <f>E35+I35+L35</f>
        <v>7289</v>
      </c>
      <c r="Q35" s="70">
        <f>P35*12+O35</f>
        <v>92327</v>
      </c>
    </row>
    <row r="36" spans="1:17" s="15" customFormat="1" ht="16.8" hidden="1" x14ac:dyDescent="0.3">
      <c r="A36" s="24">
        <v>7</v>
      </c>
      <c r="B36" s="82" t="s">
        <v>22</v>
      </c>
      <c r="C36" s="69">
        <v>6</v>
      </c>
      <c r="D36" s="69">
        <v>12.5</v>
      </c>
      <c r="E36" s="70">
        <v>3872</v>
      </c>
      <c r="F36" s="70"/>
      <c r="G36" s="70"/>
      <c r="H36" s="70"/>
      <c r="I36" s="70"/>
      <c r="J36" s="70"/>
      <c r="K36" s="70"/>
      <c r="L36" s="70"/>
      <c r="M36" s="70"/>
      <c r="N36" s="70">
        <v>2218</v>
      </c>
      <c r="O36" s="70">
        <v>3872</v>
      </c>
      <c r="P36" s="70">
        <v>6000</v>
      </c>
      <c r="Q36" s="70">
        <f>P36*12+O36</f>
        <v>75872</v>
      </c>
    </row>
    <row r="37" spans="1:17" s="15" customFormat="1" ht="22.5" customHeight="1" x14ac:dyDescent="0.3">
      <c r="A37" s="24"/>
      <c r="B37" s="74" t="s">
        <v>2</v>
      </c>
      <c r="C37" s="69"/>
      <c r="D37" s="74">
        <v>19</v>
      </c>
      <c r="E37" s="76">
        <f>SUM(E30:E31)</f>
        <v>97932</v>
      </c>
      <c r="F37" s="76">
        <f t="shared" ref="F37:O37" si="7">SUM(F30:F31)</f>
        <v>18115</v>
      </c>
      <c r="G37" s="76">
        <f t="shared" si="7"/>
        <v>0</v>
      </c>
      <c r="H37" s="76">
        <f t="shared" si="7"/>
        <v>0</v>
      </c>
      <c r="I37" s="76">
        <f t="shared" si="7"/>
        <v>3678</v>
      </c>
      <c r="J37" s="76">
        <f t="shared" si="7"/>
        <v>0</v>
      </c>
      <c r="K37" s="76">
        <f t="shared" si="7"/>
        <v>23770</v>
      </c>
      <c r="L37" s="76">
        <f t="shared" si="7"/>
        <v>22736</v>
      </c>
      <c r="M37" s="76">
        <f t="shared" si="7"/>
        <v>0</v>
      </c>
      <c r="N37" s="76">
        <f t="shared" si="7"/>
        <v>43070</v>
      </c>
      <c r="O37" s="76">
        <f t="shared" si="7"/>
        <v>97932</v>
      </c>
      <c r="P37" s="96">
        <f>SUM(P30:P31)</f>
        <v>209301</v>
      </c>
      <c r="Q37" s="96">
        <f>SUM(Q30:Q31)</f>
        <v>2609544</v>
      </c>
    </row>
    <row r="38" spans="1:17" s="15" customFormat="1" ht="17.399999999999999" customHeight="1" x14ac:dyDescent="0.3">
      <c r="A38" s="24">
        <v>4</v>
      </c>
      <c r="B38" s="74" t="s">
        <v>37</v>
      </c>
      <c r="C38" s="69"/>
      <c r="D38" s="74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96"/>
      <c r="Q38" s="96"/>
    </row>
    <row r="39" spans="1:17" s="15" customFormat="1" ht="18" x14ac:dyDescent="0.35">
      <c r="A39" s="24">
        <v>1</v>
      </c>
      <c r="B39" s="69" t="s">
        <v>38</v>
      </c>
      <c r="C39" s="69">
        <v>12</v>
      </c>
      <c r="D39" s="69">
        <v>1</v>
      </c>
      <c r="E39" s="72">
        <v>7356</v>
      </c>
      <c r="F39" s="76"/>
      <c r="G39" s="76"/>
      <c r="H39" s="76"/>
      <c r="I39" s="72">
        <f>E39/2</f>
        <v>3678</v>
      </c>
      <c r="J39" s="72"/>
      <c r="K39" s="72">
        <v>7356</v>
      </c>
      <c r="L39" s="72"/>
      <c r="M39" s="72"/>
      <c r="N39" s="72"/>
      <c r="O39" s="72">
        <v>7356</v>
      </c>
      <c r="P39" s="97">
        <f>SUM(E39:N39)</f>
        <v>18390</v>
      </c>
      <c r="Q39" s="97">
        <f>P39*12+O39</f>
        <v>228036</v>
      </c>
    </row>
    <row r="40" spans="1:17" s="15" customFormat="1" ht="30.75" customHeight="1" x14ac:dyDescent="0.35">
      <c r="A40" s="24">
        <v>2</v>
      </c>
      <c r="B40" s="67" t="s">
        <v>64</v>
      </c>
      <c r="C40" s="69">
        <v>10</v>
      </c>
      <c r="D40" s="69">
        <v>1</v>
      </c>
      <c r="E40" s="72">
        <v>6315</v>
      </c>
      <c r="F40" s="76"/>
      <c r="G40" s="76"/>
      <c r="H40" s="76"/>
      <c r="I40" s="72">
        <v>3158</v>
      </c>
      <c r="J40" s="72"/>
      <c r="K40" s="72">
        <v>6315</v>
      </c>
      <c r="L40" s="72"/>
      <c r="M40" s="72"/>
      <c r="N40" s="72"/>
      <c r="O40" s="72">
        <v>6315</v>
      </c>
      <c r="P40" s="97">
        <f>SUM(E40:M40)</f>
        <v>15788</v>
      </c>
      <c r="Q40" s="97">
        <f t="shared" ref="Q40:Q43" si="8">P40*12+O40</f>
        <v>195771</v>
      </c>
    </row>
    <row r="41" spans="1:17" s="15" customFormat="1" ht="18" x14ac:dyDescent="0.35">
      <c r="A41" s="24">
        <v>3</v>
      </c>
      <c r="B41" s="69" t="s">
        <v>17</v>
      </c>
      <c r="C41" s="69">
        <v>10</v>
      </c>
      <c r="D41" s="69">
        <v>4</v>
      </c>
      <c r="E41" s="72">
        <v>25260</v>
      </c>
      <c r="F41" s="76"/>
      <c r="G41" s="76"/>
      <c r="H41" s="76"/>
      <c r="I41" s="72">
        <v>12630</v>
      </c>
      <c r="J41" s="72"/>
      <c r="K41" s="72">
        <v>25260</v>
      </c>
      <c r="L41" s="72"/>
      <c r="M41" s="72">
        <v>9000</v>
      </c>
      <c r="N41" s="72"/>
      <c r="O41" s="72">
        <v>25260</v>
      </c>
      <c r="P41" s="97">
        <f>SUM(E41:N41)</f>
        <v>72150</v>
      </c>
      <c r="Q41" s="97">
        <f t="shared" si="8"/>
        <v>891060</v>
      </c>
    </row>
    <row r="42" spans="1:17" s="15" customFormat="1" ht="28.2" customHeight="1" x14ac:dyDescent="0.35">
      <c r="A42" s="24">
        <v>4</v>
      </c>
      <c r="B42" s="67" t="s">
        <v>19</v>
      </c>
      <c r="C42" s="69">
        <v>10</v>
      </c>
      <c r="D42" s="69">
        <v>1</v>
      </c>
      <c r="E42" s="72">
        <v>6315</v>
      </c>
      <c r="F42" s="76"/>
      <c r="G42" s="76"/>
      <c r="H42" s="76"/>
      <c r="I42" s="72">
        <v>3158</v>
      </c>
      <c r="J42" s="72"/>
      <c r="K42" s="72">
        <v>6315</v>
      </c>
      <c r="L42" s="76"/>
      <c r="M42" s="76"/>
      <c r="N42" s="76"/>
      <c r="O42" s="72">
        <v>6315</v>
      </c>
      <c r="P42" s="97">
        <f t="shared" ref="P42:P43" si="9">SUM(E42:N42)</f>
        <v>15788</v>
      </c>
      <c r="Q42" s="97">
        <f t="shared" si="8"/>
        <v>195771</v>
      </c>
    </row>
    <row r="43" spans="1:17" s="15" customFormat="1" ht="34.200000000000003" x14ac:dyDescent="0.35">
      <c r="A43" s="24">
        <v>5</v>
      </c>
      <c r="B43" s="67" t="s">
        <v>39</v>
      </c>
      <c r="C43" s="69">
        <v>1</v>
      </c>
      <c r="D43" s="69">
        <v>1</v>
      </c>
      <c r="E43" s="72">
        <v>3470</v>
      </c>
      <c r="F43" s="76"/>
      <c r="G43" s="76"/>
      <c r="H43" s="76"/>
      <c r="I43" s="76"/>
      <c r="J43" s="76"/>
      <c r="K43" s="72">
        <v>347</v>
      </c>
      <c r="L43" s="76"/>
      <c r="M43" s="76"/>
      <c r="N43" s="72">
        <v>5177</v>
      </c>
      <c r="O43" s="72">
        <v>3470</v>
      </c>
      <c r="P43" s="97">
        <f t="shared" si="9"/>
        <v>8994</v>
      </c>
      <c r="Q43" s="97">
        <f t="shared" si="8"/>
        <v>111398</v>
      </c>
    </row>
    <row r="44" spans="1:17" s="56" customFormat="1" ht="17.399999999999999" x14ac:dyDescent="0.3">
      <c r="A44" s="47"/>
      <c r="B44" s="64" t="s">
        <v>40</v>
      </c>
      <c r="C44" s="74"/>
      <c r="D44" s="74">
        <v>8</v>
      </c>
      <c r="E44" s="76">
        <f>SUM(E39:E43)</f>
        <v>48716</v>
      </c>
      <c r="F44" s="76">
        <f t="shared" ref="F44:K44" si="10">SUM(F39:F43)</f>
        <v>0</v>
      </c>
      <c r="G44" s="76">
        <f t="shared" si="10"/>
        <v>0</v>
      </c>
      <c r="H44" s="76">
        <f t="shared" si="10"/>
        <v>0</v>
      </c>
      <c r="I44" s="76">
        <f t="shared" si="10"/>
        <v>22624</v>
      </c>
      <c r="J44" s="76">
        <f t="shared" si="10"/>
        <v>0</v>
      </c>
      <c r="K44" s="76">
        <f t="shared" si="10"/>
        <v>45593</v>
      </c>
      <c r="L44" s="76">
        <f>SUM(L39:L43)</f>
        <v>0</v>
      </c>
      <c r="M44" s="76">
        <f t="shared" ref="M44" si="11">SUM(M39:M43)</f>
        <v>9000</v>
      </c>
      <c r="N44" s="76">
        <f t="shared" ref="N44" si="12">SUM(N39:N43)</f>
        <v>5177</v>
      </c>
      <c r="O44" s="76">
        <f>SUM(O39:O43)</f>
        <v>48716</v>
      </c>
      <c r="P44" s="96">
        <f t="shared" ref="P44" si="13">SUM(P39:P43)</f>
        <v>131110</v>
      </c>
      <c r="Q44" s="96">
        <f t="shared" ref="Q44" si="14">SUM(Q39:Q43)</f>
        <v>1622036</v>
      </c>
    </row>
    <row r="45" spans="1:17" s="15" customFormat="1" ht="22.8" customHeight="1" x14ac:dyDescent="0.3">
      <c r="A45" s="47">
        <v>5</v>
      </c>
      <c r="B45" s="64" t="s">
        <v>41</v>
      </c>
      <c r="C45" s="69"/>
      <c r="D45" s="74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96"/>
      <c r="Q45" s="96"/>
    </row>
    <row r="46" spans="1:17" s="15" customFormat="1" ht="18" x14ac:dyDescent="0.35">
      <c r="A46" s="24">
        <v>1</v>
      </c>
      <c r="B46" s="67" t="s">
        <v>38</v>
      </c>
      <c r="C46" s="69">
        <v>12</v>
      </c>
      <c r="D46" s="69">
        <v>1</v>
      </c>
      <c r="E46" s="72">
        <v>7356</v>
      </c>
      <c r="F46" s="72"/>
      <c r="G46" s="72"/>
      <c r="H46" s="72"/>
      <c r="I46" s="72">
        <f>E46/2</f>
        <v>3678</v>
      </c>
      <c r="J46" s="72"/>
      <c r="K46" s="72">
        <f>E46*150/100</f>
        <v>11034</v>
      </c>
      <c r="L46" s="72">
        <v>736</v>
      </c>
      <c r="M46" s="72"/>
      <c r="N46" s="72"/>
      <c r="O46" s="72">
        <v>7356</v>
      </c>
      <c r="P46" s="97">
        <f>SUM(E46:N46)</f>
        <v>22804</v>
      </c>
      <c r="Q46" s="97">
        <f>P46*12+O46</f>
        <v>281004</v>
      </c>
    </row>
    <row r="47" spans="1:17" s="15" customFormat="1" ht="18" x14ac:dyDescent="0.35">
      <c r="A47" s="24">
        <v>2</v>
      </c>
      <c r="B47" s="67" t="s">
        <v>42</v>
      </c>
      <c r="C47" s="69">
        <v>10</v>
      </c>
      <c r="D47" s="69">
        <v>4</v>
      </c>
      <c r="E47" s="72">
        <v>25260</v>
      </c>
      <c r="F47" s="72"/>
      <c r="G47" s="72"/>
      <c r="H47" s="72"/>
      <c r="I47" s="72">
        <f>E47/2</f>
        <v>12630</v>
      </c>
      <c r="J47" s="72"/>
      <c r="K47" s="72">
        <v>30312</v>
      </c>
      <c r="L47" s="72"/>
      <c r="M47" s="72"/>
      <c r="N47" s="72"/>
      <c r="O47" s="72">
        <v>25260</v>
      </c>
      <c r="P47" s="97">
        <f>SUM(E47:N47)</f>
        <v>68202</v>
      </c>
      <c r="Q47" s="97">
        <f>P47*12+O47</f>
        <v>843684</v>
      </c>
    </row>
    <row r="48" spans="1:17" s="15" customFormat="1" ht="18" x14ac:dyDescent="0.35">
      <c r="A48" s="24">
        <v>3</v>
      </c>
      <c r="B48" s="67" t="s">
        <v>19</v>
      </c>
      <c r="C48" s="69">
        <v>10</v>
      </c>
      <c r="D48" s="69">
        <v>1</v>
      </c>
      <c r="E48" s="72">
        <v>6315</v>
      </c>
      <c r="F48" s="72"/>
      <c r="G48" s="72"/>
      <c r="H48" s="72"/>
      <c r="I48" s="72">
        <v>3158</v>
      </c>
      <c r="J48" s="72"/>
      <c r="K48" s="72">
        <v>6315</v>
      </c>
      <c r="L48" s="72"/>
      <c r="M48" s="72"/>
      <c r="N48" s="72"/>
      <c r="O48" s="72">
        <v>6315</v>
      </c>
      <c r="P48" s="97">
        <f>SUM(E48:N48)</f>
        <v>15788</v>
      </c>
      <c r="Q48" s="97">
        <f>P48*12+O48</f>
        <v>195771</v>
      </c>
    </row>
    <row r="49" spans="1:19" s="15" customFormat="1" ht="17.399999999999999" x14ac:dyDescent="0.3">
      <c r="A49" s="24"/>
      <c r="B49" s="64" t="s">
        <v>40</v>
      </c>
      <c r="C49" s="69"/>
      <c r="D49" s="74">
        <f>SUM(D46:D48)</f>
        <v>6</v>
      </c>
      <c r="E49" s="76">
        <f>SUM(E46:E48)</f>
        <v>38931</v>
      </c>
      <c r="F49" s="76">
        <f t="shared" ref="F49:Q49" si="15">SUM(F46:F48)</f>
        <v>0</v>
      </c>
      <c r="G49" s="76">
        <f t="shared" si="15"/>
        <v>0</v>
      </c>
      <c r="H49" s="76">
        <f t="shared" si="15"/>
        <v>0</v>
      </c>
      <c r="I49" s="76">
        <f t="shared" si="15"/>
        <v>19466</v>
      </c>
      <c r="J49" s="76">
        <f t="shared" si="15"/>
        <v>0</v>
      </c>
      <c r="K49" s="76">
        <f t="shared" si="15"/>
        <v>47661</v>
      </c>
      <c r="L49" s="76">
        <f t="shared" si="15"/>
        <v>736</v>
      </c>
      <c r="M49" s="76">
        <f t="shared" si="15"/>
        <v>0</v>
      </c>
      <c r="N49" s="76">
        <f t="shared" si="15"/>
        <v>0</v>
      </c>
      <c r="O49" s="76">
        <f t="shared" si="15"/>
        <v>38931</v>
      </c>
      <c r="P49" s="96">
        <f t="shared" si="15"/>
        <v>106794</v>
      </c>
      <c r="Q49" s="96">
        <f t="shared" si="15"/>
        <v>1320459</v>
      </c>
    </row>
    <row r="50" spans="1:19" s="15" customFormat="1" ht="21" customHeight="1" x14ac:dyDescent="0.35">
      <c r="A50" s="47">
        <v>6</v>
      </c>
      <c r="B50" s="84" t="s">
        <v>55</v>
      </c>
      <c r="C50" s="85"/>
      <c r="D50" s="85"/>
      <c r="E50" s="85"/>
      <c r="F50" s="85"/>
      <c r="G50" s="85"/>
      <c r="H50" s="85"/>
      <c r="I50" s="85"/>
      <c r="J50" s="86"/>
      <c r="K50" s="72"/>
      <c r="L50" s="72"/>
      <c r="M50" s="72"/>
      <c r="N50" s="72"/>
      <c r="O50" s="72"/>
      <c r="P50" s="97"/>
      <c r="Q50" s="97"/>
    </row>
    <row r="51" spans="1:19" s="15" customFormat="1" ht="18" x14ac:dyDescent="0.35">
      <c r="A51" s="24">
        <v>1</v>
      </c>
      <c r="B51" s="69" t="s">
        <v>56</v>
      </c>
      <c r="C51" s="69">
        <v>14</v>
      </c>
      <c r="D51" s="69">
        <v>1</v>
      </c>
      <c r="E51" s="72">
        <v>8397</v>
      </c>
      <c r="F51" s="72"/>
      <c r="G51" s="72"/>
      <c r="H51" s="72"/>
      <c r="I51" s="72">
        <v>4199</v>
      </c>
      <c r="J51" s="72">
        <v>4199</v>
      </c>
      <c r="K51" s="72">
        <v>16794</v>
      </c>
      <c r="L51" s="72"/>
      <c r="M51" s="72"/>
      <c r="N51" s="72"/>
      <c r="O51" s="72">
        <v>8397</v>
      </c>
      <c r="P51" s="97">
        <f>SUM(E51:N51)</f>
        <v>33589</v>
      </c>
      <c r="Q51" s="97">
        <f>P51*12+O51</f>
        <v>411465</v>
      </c>
    </row>
    <row r="52" spans="1:19" s="15" customFormat="1" ht="18" x14ac:dyDescent="0.35">
      <c r="A52" s="24">
        <v>2</v>
      </c>
      <c r="B52" s="69" t="s">
        <v>61</v>
      </c>
      <c r="C52" s="71">
        <v>13</v>
      </c>
      <c r="D52" s="69">
        <v>2</v>
      </c>
      <c r="E52" s="72">
        <v>15754</v>
      </c>
      <c r="F52" s="72"/>
      <c r="G52" s="72"/>
      <c r="H52" s="72"/>
      <c r="I52" s="72">
        <f>E52/2</f>
        <v>7877</v>
      </c>
      <c r="J52" s="72">
        <v>7877</v>
      </c>
      <c r="K52" s="72">
        <f>E52*2</f>
        <v>31508</v>
      </c>
      <c r="L52" s="72"/>
      <c r="M52" s="72"/>
      <c r="N52" s="72"/>
      <c r="O52" s="72">
        <v>15754</v>
      </c>
      <c r="P52" s="97">
        <f t="shared" ref="P52:P54" si="16">SUM(E52:N52)</f>
        <v>63016</v>
      </c>
      <c r="Q52" s="97">
        <f t="shared" ref="Q52:Q54" si="17">P52*12+O52</f>
        <v>771946</v>
      </c>
    </row>
    <row r="53" spans="1:19" s="15" customFormat="1" ht="18" x14ac:dyDescent="0.35">
      <c r="A53" s="24">
        <v>4</v>
      </c>
      <c r="B53" s="69" t="s">
        <v>62</v>
      </c>
      <c r="C53" s="71">
        <v>12</v>
      </c>
      <c r="D53" s="69">
        <v>2</v>
      </c>
      <c r="E53" s="72">
        <v>14712</v>
      </c>
      <c r="F53" s="72"/>
      <c r="G53" s="72"/>
      <c r="H53" s="72"/>
      <c r="I53" s="72">
        <f>E53/2</f>
        <v>7356</v>
      </c>
      <c r="J53" s="72">
        <v>7356</v>
      </c>
      <c r="K53" s="72">
        <v>29424</v>
      </c>
      <c r="L53" s="72"/>
      <c r="M53" s="72"/>
      <c r="N53" s="72"/>
      <c r="O53" s="72">
        <v>14712</v>
      </c>
      <c r="P53" s="97">
        <f t="shared" si="16"/>
        <v>58848</v>
      </c>
      <c r="Q53" s="97">
        <f t="shared" si="17"/>
        <v>720888</v>
      </c>
    </row>
    <row r="54" spans="1:19" s="15" customFormat="1" ht="18" x14ac:dyDescent="0.35">
      <c r="A54" s="24">
        <v>5</v>
      </c>
      <c r="B54" s="69" t="s">
        <v>63</v>
      </c>
      <c r="C54" s="71">
        <v>11</v>
      </c>
      <c r="D54" s="69">
        <v>3</v>
      </c>
      <c r="E54" s="72">
        <v>20508</v>
      </c>
      <c r="F54" s="72"/>
      <c r="G54" s="72"/>
      <c r="H54" s="72"/>
      <c r="I54" s="72">
        <f>E54/2</f>
        <v>10254</v>
      </c>
      <c r="J54" s="72">
        <v>10254</v>
      </c>
      <c r="K54" s="72">
        <f>E54*2</f>
        <v>41016</v>
      </c>
      <c r="L54" s="72"/>
      <c r="M54" s="72"/>
      <c r="N54" s="72"/>
      <c r="O54" s="72">
        <v>20508</v>
      </c>
      <c r="P54" s="97">
        <f t="shared" si="16"/>
        <v>82032</v>
      </c>
      <c r="Q54" s="97">
        <f t="shared" si="17"/>
        <v>1004892</v>
      </c>
    </row>
    <row r="55" spans="1:19" s="56" customFormat="1" ht="17.399999999999999" x14ac:dyDescent="0.3">
      <c r="A55" s="47"/>
      <c r="B55" s="64" t="s">
        <v>40</v>
      </c>
      <c r="C55" s="75"/>
      <c r="D55" s="74">
        <f>SUM(D51:D54)</f>
        <v>8</v>
      </c>
      <c r="E55" s="76">
        <f>SUM(E51:E54)</f>
        <v>59371</v>
      </c>
      <c r="F55" s="76">
        <f t="shared" ref="F55:Q55" si="18">SUM(F51:F54)</f>
        <v>0</v>
      </c>
      <c r="G55" s="76">
        <f t="shared" si="18"/>
        <v>0</v>
      </c>
      <c r="H55" s="76">
        <f t="shared" si="18"/>
        <v>0</v>
      </c>
      <c r="I55" s="76">
        <f t="shared" si="18"/>
        <v>29686</v>
      </c>
      <c r="J55" s="76">
        <f t="shared" si="18"/>
        <v>29686</v>
      </c>
      <c r="K55" s="76">
        <f t="shared" si="18"/>
        <v>118742</v>
      </c>
      <c r="L55" s="76">
        <f t="shared" si="18"/>
        <v>0</v>
      </c>
      <c r="M55" s="76">
        <f t="shared" si="18"/>
        <v>0</v>
      </c>
      <c r="N55" s="76">
        <f t="shared" si="18"/>
        <v>0</v>
      </c>
      <c r="O55" s="76">
        <f t="shared" si="18"/>
        <v>59371</v>
      </c>
      <c r="P55" s="96">
        <f t="shared" si="18"/>
        <v>237485</v>
      </c>
      <c r="Q55" s="96">
        <f t="shared" si="18"/>
        <v>2909191</v>
      </c>
    </row>
    <row r="56" spans="1:19" s="56" customFormat="1" ht="17.399999999999999" x14ac:dyDescent="0.3">
      <c r="A56" s="47"/>
      <c r="B56" s="74" t="s">
        <v>3</v>
      </c>
      <c r="C56" s="74"/>
      <c r="D56" s="87">
        <f>D17+D28+D37+D44+D49+D55</f>
        <v>62.5</v>
      </c>
      <c r="E56" s="88">
        <f t="shared" ref="E56:Q56" si="19">E17+E28+E37+E44+E49+E55</f>
        <v>354531</v>
      </c>
      <c r="F56" s="88">
        <f t="shared" si="19"/>
        <v>25922</v>
      </c>
      <c r="G56" s="88">
        <f t="shared" si="19"/>
        <v>13222</v>
      </c>
      <c r="H56" s="88">
        <f t="shared" si="19"/>
        <v>4407</v>
      </c>
      <c r="I56" s="88">
        <f t="shared" si="19"/>
        <v>97333</v>
      </c>
      <c r="J56" s="88">
        <f t="shared" si="19"/>
        <v>29686</v>
      </c>
      <c r="K56" s="88">
        <f t="shared" si="19"/>
        <v>319228</v>
      </c>
      <c r="L56" s="88">
        <f t="shared" si="19"/>
        <v>28147</v>
      </c>
      <c r="M56" s="88">
        <f t="shared" si="19"/>
        <v>15400</v>
      </c>
      <c r="N56" s="88">
        <f t="shared" si="19"/>
        <v>116449</v>
      </c>
      <c r="O56" s="88">
        <f t="shared" si="19"/>
        <v>354531</v>
      </c>
      <c r="P56" s="98">
        <f t="shared" si="19"/>
        <v>1004325</v>
      </c>
      <c r="Q56" s="98">
        <f t="shared" si="19"/>
        <v>12406431</v>
      </c>
      <c r="S56" s="57"/>
    </row>
    <row r="57" spans="1:19" ht="15.6" x14ac:dyDescent="0.3">
      <c r="A57" s="2"/>
      <c r="B57" s="59" t="s">
        <v>0</v>
      </c>
      <c r="C57" s="60"/>
      <c r="D57" s="61"/>
      <c r="E57" s="58"/>
      <c r="F57" s="58"/>
      <c r="G57" s="58"/>
      <c r="H57" s="58"/>
      <c r="I57" s="58" t="s">
        <v>43</v>
      </c>
      <c r="J57" s="58"/>
      <c r="K57" s="107" t="s">
        <v>74</v>
      </c>
      <c r="L57" s="110"/>
      <c r="M57" s="107">
        <f>Q17+Q28+Q37+Q44+Q49</f>
        <v>9497240</v>
      </c>
      <c r="N57" s="110" t="s">
        <v>76</v>
      </c>
      <c r="O57" s="107">
        <f>M57*22/100</f>
        <v>2089392.8</v>
      </c>
      <c r="P57" s="58"/>
      <c r="Q57" s="58"/>
      <c r="S57" s="11"/>
    </row>
    <row r="58" spans="1:19" s="46" customFormat="1" ht="18" x14ac:dyDescent="0.35">
      <c r="B58" s="62" t="s">
        <v>1</v>
      </c>
      <c r="C58" s="63"/>
      <c r="D58" s="63"/>
      <c r="E58" s="63"/>
      <c r="F58" s="63"/>
      <c r="G58" s="63"/>
      <c r="H58" s="63"/>
      <c r="I58" s="62" t="s">
        <v>32</v>
      </c>
      <c r="J58" s="62"/>
      <c r="K58" s="63" t="s">
        <v>75</v>
      </c>
      <c r="L58" s="111"/>
      <c r="M58" s="108">
        <f>Q55</f>
        <v>2909191</v>
      </c>
      <c r="N58" s="110" t="s">
        <v>76</v>
      </c>
      <c r="O58" s="63">
        <f>M58*22/100</f>
        <v>640022.02</v>
      </c>
      <c r="P58" s="109" t="s">
        <v>47</v>
      </c>
      <c r="Q58" s="109">
        <f>Q56*22/100</f>
        <v>2729414.82</v>
      </c>
    </row>
    <row r="59" spans="1:19" x14ac:dyDescent="0.3">
      <c r="A59" s="8"/>
      <c r="B59" s="7"/>
      <c r="C59" s="9"/>
      <c r="D59" s="9"/>
      <c r="E59" s="7"/>
      <c r="F59" s="7"/>
      <c r="G59" s="7"/>
      <c r="H59" s="9"/>
      <c r="I59" s="7"/>
      <c r="J59" s="7"/>
      <c r="K59" s="9"/>
      <c r="L59" s="7"/>
      <c r="M59" s="9"/>
      <c r="N59" s="9"/>
      <c r="P59" s="5"/>
      <c r="Q59" s="8"/>
      <c r="R59" s="3"/>
      <c r="S59" s="2"/>
    </row>
    <row r="60" spans="1:19" x14ac:dyDescent="0.3">
      <c r="A60" s="49"/>
      <c r="Q60" s="8"/>
      <c r="R60" s="1"/>
      <c r="S60" s="8"/>
    </row>
    <row r="61" spans="1:19" x14ac:dyDescent="0.3">
      <c r="A61" s="7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9" x14ac:dyDescent="0.3">
      <c r="A62" s="7"/>
      <c r="O62" s="9"/>
      <c r="P62" s="10"/>
      <c r="Q62" s="8"/>
      <c r="R62" s="8"/>
      <c r="S62" s="8"/>
    </row>
    <row r="63" spans="1:19" x14ac:dyDescent="0.3">
      <c r="M63" s="49"/>
      <c r="N63" s="49"/>
      <c r="O63" s="49"/>
      <c r="P63" s="49"/>
    </row>
    <row r="64" spans="1:19" x14ac:dyDescent="0.3">
      <c r="M64" s="9"/>
      <c r="N64" s="9"/>
      <c r="O64" s="9"/>
      <c r="P64" s="49"/>
    </row>
  </sheetData>
  <mergeCells count="13">
    <mergeCell ref="B7:L7"/>
    <mergeCell ref="A10:A11"/>
    <mergeCell ref="B10:B11"/>
    <mergeCell ref="C10:C11"/>
    <mergeCell ref="D10:D11"/>
    <mergeCell ref="E10:E11"/>
    <mergeCell ref="O10:O11"/>
    <mergeCell ref="P10:P11"/>
    <mergeCell ref="Q10:Q11"/>
    <mergeCell ref="B33:P33"/>
    <mergeCell ref="I10:M10"/>
    <mergeCell ref="F10:H10"/>
    <mergeCell ref="N10:N11"/>
  </mergeCells>
  <pageMargins left="0.23622047244094491" right="0.23622047244094491" top="0.35433070866141736" bottom="0.35433070866141736" header="0.31496062992125984" footer="0.31496062992125984"/>
  <pageSetup paperSize="9" scale="4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59A98-CB89-4477-AC44-9171F7BF4294}">
  <sheetPr>
    <pageSetUpPr fitToPage="1"/>
  </sheetPr>
  <dimension ref="A1:S48"/>
  <sheetViews>
    <sheetView view="pageBreakPreview" zoomScale="75" zoomScaleNormal="75" zoomScaleSheetLayoutView="75" zoomScalePageLayoutView="120" workbookViewId="0">
      <selection activeCell="I7" sqref="I7"/>
    </sheetView>
  </sheetViews>
  <sheetFormatPr defaultRowHeight="14.4" x14ac:dyDescent="0.3"/>
  <cols>
    <col min="1" max="1" width="3.109375" style="50" customWidth="1"/>
    <col min="2" max="2" width="33.33203125" style="50" customWidth="1"/>
    <col min="3" max="3" width="19.88671875" style="50" customWidth="1"/>
    <col min="4" max="4" width="17.5546875" style="50" customWidth="1"/>
    <col min="5" max="5" width="13.44140625" style="50" customWidth="1"/>
    <col min="6" max="6" width="24.44140625" style="50" customWidth="1"/>
    <col min="7" max="7" width="26.44140625" style="50" customWidth="1"/>
    <col min="8" max="8" width="31.5546875" style="50" customWidth="1"/>
    <col min="9" max="13" width="15.44140625" style="50" customWidth="1"/>
    <col min="14" max="14" width="8.88671875" style="50"/>
    <col min="15" max="15" width="12.33203125" style="50" bestFit="1" customWidth="1"/>
    <col min="16" max="16384" width="8.88671875" style="50"/>
  </cols>
  <sheetData>
    <row r="1" spans="1:19" s="51" customFormat="1" ht="21" x14ac:dyDescent="0.4">
      <c r="A1" s="53"/>
      <c r="B1" s="52" t="s">
        <v>24</v>
      </c>
      <c r="C1" s="52"/>
      <c r="D1" s="52"/>
      <c r="E1" s="52"/>
      <c r="F1" s="6"/>
      <c r="G1" s="53"/>
      <c r="H1" s="53"/>
      <c r="I1" s="53"/>
      <c r="J1" s="52" t="s">
        <v>23</v>
      </c>
      <c r="L1" s="43"/>
      <c r="M1" s="43"/>
      <c r="N1" s="43"/>
      <c r="O1" s="52"/>
      <c r="P1" s="19"/>
      <c r="R1" s="18"/>
    </row>
    <row r="2" spans="1:19" s="51" customFormat="1" ht="21" x14ac:dyDescent="0.4">
      <c r="A2" s="53"/>
      <c r="B2" s="52" t="s">
        <v>45</v>
      </c>
      <c r="C2" s="52"/>
      <c r="D2" s="52"/>
      <c r="E2" s="52"/>
      <c r="F2" s="5"/>
      <c r="G2" s="53"/>
      <c r="H2" s="53"/>
      <c r="I2" s="53"/>
      <c r="J2" s="55" t="s">
        <v>68</v>
      </c>
      <c r="M2" s="55"/>
      <c r="N2" s="55"/>
      <c r="O2" s="55"/>
      <c r="P2" s="55"/>
      <c r="R2" s="18"/>
    </row>
    <row r="3" spans="1:19" s="51" customFormat="1" ht="25.8" customHeight="1" x14ac:dyDescent="0.4">
      <c r="A3" s="53"/>
      <c r="B3" s="52" t="s">
        <v>54</v>
      </c>
      <c r="C3" s="52"/>
      <c r="D3" s="52"/>
      <c r="E3" s="52"/>
      <c r="F3" s="5"/>
      <c r="G3" s="53"/>
      <c r="H3" s="53"/>
      <c r="I3" s="53"/>
      <c r="J3" s="52" t="s">
        <v>71</v>
      </c>
      <c r="P3" s="39"/>
      <c r="Q3" s="20"/>
      <c r="R3" s="18"/>
    </row>
    <row r="4" spans="1:19" s="51" customFormat="1" ht="31.8" customHeight="1" x14ac:dyDescent="0.4">
      <c r="A4" s="53"/>
      <c r="B4" s="52" t="s">
        <v>0</v>
      </c>
      <c r="C4" s="52"/>
      <c r="D4" s="52"/>
      <c r="E4" s="52" t="s">
        <v>44</v>
      </c>
      <c r="F4" s="53"/>
      <c r="G4" s="53"/>
      <c r="H4" s="53"/>
      <c r="I4" s="53"/>
      <c r="J4" s="52" t="s">
        <v>67</v>
      </c>
      <c r="L4" s="43"/>
      <c r="M4" s="43"/>
      <c r="N4" s="43"/>
      <c r="O4" s="52"/>
      <c r="P4" s="20"/>
      <c r="Q4" s="20"/>
      <c r="R4" s="18"/>
    </row>
    <row r="5" spans="1:19" s="51" customFormat="1" ht="21" x14ac:dyDescent="0.4">
      <c r="A5" s="53"/>
      <c r="B5" s="52"/>
      <c r="C5" s="52"/>
      <c r="D5" s="52"/>
      <c r="E5" s="52"/>
      <c r="F5" s="5"/>
      <c r="G5" s="5"/>
      <c r="H5" s="53"/>
      <c r="I5" s="53"/>
      <c r="J5" s="53"/>
      <c r="K5" s="52"/>
      <c r="L5" s="54"/>
      <c r="M5" s="43"/>
      <c r="N5" s="43"/>
      <c r="O5" s="52"/>
      <c r="P5" s="39"/>
      <c r="Q5" s="20"/>
      <c r="R5" s="18"/>
    </row>
    <row r="6" spans="1:19" s="53" customFormat="1" ht="25.8" x14ac:dyDescent="0.5">
      <c r="B6" s="40" t="s">
        <v>70</v>
      </c>
      <c r="D6" s="7"/>
      <c r="E6" s="1"/>
      <c r="F6" s="1"/>
      <c r="G6" s="1"/>
      <c r="H6" s="1"/>
      <c r="M6" s="14"/>
      <c r="N6" s="14"/>
      <c r="O6" s="14"/>
      <c r="P6" s="14"/>
      <c r="Q6" s="14"/>
      <c r="R6" s="14"/>
      <c r="S6" s="14"/>
    </row>
    <row r="7" spans="1:19" s="51" customFormat="1" ht="19.5" customHeight="1" x14ac:dyDescent="0.5">
      <c r="B7" s="104" t="s">
        <v>48</v>
      </c>
      <c r="C7" s="105"/>
      <c r="D7" s="105"/>
      <c r="E7" s="105"/>
      <c r="F7" s="105"/>
      <c r="G7" s="105"/>
      <c r="H7" s="105"/>
      <c r="I7" s="106" t="s">
        <v>73</v>
      </c>
      <c r="J7" s="105"/>
      <c r="K7" s="105"/>
      <c r="L7" s="105"/>
    </row>
    <row r="8" spans="1:19" s="53" customFormat="1" ht="4.5" hidden="1" customHeight="1" x14ac:dyDescent="0.3">
      <c r="B8" s="7"/>
      <c r="C8" s="1"/>
      <c r="D8" s="1"/>
      <c r="E8" s="1"/>
      <c r="F8" s="1"/>
      <c r="G8" s="1"/>
      <c r="H8" s="1"/>
    </row>
    <row r="9" spans="1:19" s="53" customFormat="1" ht="13.5" customHeight="1" x14ac:dyDescent="0.3">
      <c r="B9" s="16" t="s">
        <v>65</v>
      </c>
      <c r="C9" s="4"/>
      <c r="D9" s="4"/>
      <c r="E9" s="4"/>
      <c r="F9" s="4"/>
      <c r="G9" s="4"/>
      <c r="H9" s="4"/>
      <c r="K9" s="44"/>
    </row>
    <row r="10" spans="1:19" s="21" customFormat="1" ht="30.75" customHeight="1" x14ac:dyDescent="0.3">
      <c r="A10" s="129" t="s">
        <v>6</v>
      </c>
      <c r="B10" s="124" t="s">
        <v>7</v>
      </c>
      <c r="C10" s="130" t="s">
        <v>4</v>
      </c>
      <c r="D10" s="131" t="s">
        <v>8</v>
      </c>
      <c r="E10" s="131" t="s">
        <v>58</v>
      </c>
      <c r="F10" s="126" t="s">
        <v>13</v>
      </c>
      <c r="G10" s="127"/>
      <c r="H10" s="128"/>
      <c r="I10" s="100"/>
      <c r="J10" s="124"/>
      <c r="K10" s="124" t="s">
        <v>5</v>
      </c>
      <c r="L10" s="124" t="s">
        <v>10</v>
      </c>
      <c r="M10" s="124" t="s">
        <v>72</v>
      </c>
    </row>
    <row r="11" spans="1:19" s="21" customFormat="1" ht="147.6" customHeight="1" x14ac:dyDescent="0.3">
      <c r="A11" s="129"/>
      <c r="B11" s="125"/>
      <c r="C11" s="130"/>
      <c r="D11" s="131"/>
      <c r="E11" s="131"/>
      <c r="F11" s="101" t="s">
        <v>59</v>
      </c>
      <c r="G11" s="101" t="s">
        <v>57</v>
      </c>
      <c r="H11" s="101" t="s">
        <v>60</v>
      </c>
      <c r="I11" s="102"/>
      <c r="J11" s="125"/>
      <c r="K11" s="125"/>
      <c r="L11" s="125"/>
      <c r="M11" s="125"/>
    </row>
    <row r="12" spans="1:19" s="16" customFormat="1" ht="42.6" customHeight="1" x14ac:dyDescent="0.3">
      <c r="A12" s="24">
        <v>1</v>
      </c>
      <c r="B12" s="99" t="s">
        <v>55</v>
      </c>
      <c r="C12" s="25"/>
      <c r="D12" s="22"/>
      <c r="E12" s="22"/>
      <c r="F12" s="23"/>
      <c r="G12" s="23"/>
      <c r="H12" s="23"/>
      <c r="I12" s="26"/>
      <c r="J12" s="27"/>
      <c r="K12" s="27"/>
      <c r="L12" s="27"/>
      <c r="M12" s="27"/>
    </row>
    <row r="13" spans="1:19" s="15" customFormat="1" ht="22.2" customHeight="1" x14ac:dyDescent="0.3">
      <c r="A13" s="24">
        <v>1</v>
      </c>
      <c r="B13" s="28" t="s">
        <v>56</v>
      </c>
      <c r="C13" s="24">
        <v>14</v>
      </c>
      <c r="D13" s="24">
        <v>1</v>
      </c>
      <c r="E13" s="29">
        <v>8397</v>
      </c>
      <c r="F13" s="29">
        <v>4199</v>
      </c>
      <c r="G13" s="29">
        <v>4199</v>
      </c>
      <c r="H13" s="29">
        <v>16794</v>
      </c>
      <c r="I13" s="30"/>
      <c r="J13" s="30">
        <v>0</v>
      </c>
      <c r="K13" s="30">
        <v>8397</v>
      </c>
      <c r="L13" s="35">
        <f>SUM(E13:J13)</f>
        <v>33589</v>
      </c>
      <c r="M13" s="35">
        <f>L13*12+K13</f>
        <v>411465</v>
      </c>
    </row>
    <row r="14" spans="1:19" s="15" customFormat="1" ht="15.6" x14ac:dyDescent="0.3">
      <c r="A14" s="24">
        <v>2</v>
      </c>
      <c r="B14" s="28" t="s">
        <v>61</v>
      </c>
      <c r="C14" s="31">
        <v>13</v>
      </c>
      <c r="D14" s="24">
        <v>2</v>
      </c>
      <c r="E14" s="32">
        <v>15754</v>
      </c>
      <c r="F14" s="33">
        <v>7877</v>
      </c>
      <c r="G14" s="29">
        <v>7877</v>
      </c>
      <c r="H14" s="29">
        <v>31508</v>
      </c>
      <c r="I14" s="29"/>
      <c r="J14" s="30">
        <v>0</v>
      </c>
      <c r="K14" s="30">
        <v>15754</v>
      </c>
      <c r="L14" s="35">
        <f t="shared" ref="L14:L16" si="0">SUM(E14:J14)</f>
        <v>63016</v>
      </c>
      <c r="M14" s="35">
        <f t="shared" ref="M14:M16" si="1">L14*12+K14</f>
        <v>771946</v>
      </c>
    </row>
    <row r="15" spans="1:19" s="15" customFormat="1" ht="19.2" customHeight="1" x14ac:dyDescent="0.3">
      <c r="A15" s="24">
        <v>3</v>
      </c>
      <c r="B15" s="28" t="s">
        <v>62</v>
      </c>
      <c r="C15" s="31">
        <v>12</v>
      </c>
      <c r="D15" s="24">
        <v>2</v>
      </c>
      <c r="E15" s="32">
        <v>14712</v>
      </c>
      <c r="F15" s="29">
        <v>7356</v>
      </c>
      <c r="G15" s="29">
        <v>7356</v>
      </c>
      <c r="H15" s="29">
        <v>29424</v>
      </c>
      <c r="I15" s="29"/>
      <c r="J15" s="30"/>
      <c r="K15" s="30">
        <v>14712</v>
      </c>
      <c r="L15" s="35">
        <f t="shared" si="0"/>
        <v>58848</v>
      </c>
      <c r="M15" s="35">
        <f t="shared" si="1"/>
        <v>720888</v>
      </c>
    </row>
    <row r="16" spans="1:19" s="15" customFormat="1" ht="15.6" x14ac:dyDescent="0.3">
      <c r="A16" s="24">
        <v>4</v>
      </c>
      <c r="B16" s="28" t="s">
        <v>63</v>
      </c>
      <c r="C16" s="31">
        <v>11</v>
      </c>
      <c r="D16" s="24">
        <v>3</v>
      </c>
      <c r="E16" s="32">
        <v>20508</v>
      </c>
      <c r="F16" s="29">
        <v>10254</v>
      </c>
      <c r="G16" s="29">
        <v>10254</v>
      </c>
      <c r="H16" s="29">
        <v>41016</v>
      </c>
      <c r="I16" s="29"/>
      <c r="J16" s="30">
        <v>0</v>
      </c>
      <c r="K16" s="30">
        <v>20508</v>
      </c>
      <c r="L16" s="35">
        <f t="shared" si="0"/>
        <v>82032</v>
      </c>
      <c r="M16" s="35">
        <f t="shared" si="1"/>
        <v>1004892</v>
      </c>
    </row>
    <row r="17" spans="1:15" s="15" customFormat="1" ht="22.2" customHeight="1" x14ac:dyDescent="0.3">
      <c r="A17" s="24"/>
      <c r="B17" s="28" t="s">
        <v>2</v>
      </c>
      <c r="C17" s="31"/>
      <c r="D17" s="47">
        <f>SUM(D13:D16)</f>
        <v>8</v>
      </c>
      <c r="E17" s="34">
        <f t="shared" ref="E17:L17" si="2">SUM(E13:E16)</f>
        <v>59371</v>
      </c>
      <c r="F17" s="34">
        <f t="shared" si="2"/>
        <v>29686</v>
      </c>
      <c r="G17" s="34">
        <f t="shared" si="2"/>
        <v>29686</v>
      </c>
      <c r="H17" s="34">
        <f t="shared" si="2"/>
        <v>118742</v>
      </c>
      <c r="I17" s="34">
        <f t="shared" si="2"/>
        <v>0</v>
      </c>
      <c r="J17" s="34">
        <f t="shared" si="2"/>
        <v>0</v>
      </c>
      <c r="K17" s="34">
        <f t="shared" si="2"/>
        <v>59371</v>
      </c>
      <c r="L17" s="34">
        <f t="shared" si="2"/>
        <v>237485</v>
      </c>
      <c r="M17" s="34">
        <f>SUM(M13:M16)</f>
        <v>2909191</v>
      </c>
    </row>
    <row r="18" spans="1:15" s="15" customFormat="1" ht="29.4" customHeight="1" x14ac:dyDescent="0.3">
      <c r="A18" s="24"/>
      <c r="B18" s="36" t="s">
        <v>3</v>
      </c>
      <c r="C18" s="24"/>
      <c r="D18" s="37">
        <f>D17</f>
        <v>8</v>
      </c>
      <c r="E18" s="34">
        <f t="shared" ref="E18:M18" si="3">E17</f>
        <v>59371</v>
      </c>
      <c r="F18" s="34">
        <f t="shared" si="3"/>
        <v>29686</v>
      </c>
      <c r="G18" s="34">
        <f t="shared" si="3"/>
        <v>29686</v>
      </c>
      <c r="H18" s="34">
        <f t="shared" si="3"/>
        <v>118742</v>
      </c>
      <c r="I18" s="34">
        <f t="shared" si="3"/>
        <v>0</v>
      </c>
      <c r="J18" s="34">
        <f t="shared" si="3"/>
        <v>0</v>
      </c>
      <c r="K18" s="34">
        <f t="shared" si="3"/>
        <v>59371</v>
      </c>
      <c r="L18" s="34">
        <f t="shared" si="3"/>
        <v>237485</v>
      </c>
      <c r="M18" s="34">
        <f t="shared" si="3"/>
        <v>2909191</v>
      </c>
      <c r="O18" s="38"/>
    </row>
    <row r="19" spans="1:15" ht="29.4" customHeight="1" x14ac:dyDescent="0.35">
      <c r="A19" s="2"/>
      <c r="B19" s="41" t="s">
        <v>0</v>
      </c>
      <c r="C19" s="2"/>
      <c r="D19" s="12"/>
      <c r="E19" s="13"/>
      <c r="F19" s="42" t="s">
        <v>43</v>
      </c>
      <c r="G19" s="13"/>
      <c r="H19" s="13"/>
      <c r="I19" s="13"/>
      <c r="J19" s="13"/>
      <c r="K19" s="13"/>
      <c r="L19" s="13"/>
      <c r="M19" s="45"/>
      <c r="O19" s="11"/>
    </row>
    <row r="20" spans="1:15" s="46" customFormat="1" ht="29.4" customHeight="1" x14ac:dyDescent="0.35">
      <c r="B20" s="17" t="s">
        <v>1</v>
      </c>
      <c r="F20" s="17" t="s">
        <v>32</v>
      </c>
      <c r="L20" s="103" t="s">
        <v>47</v>
      </c>
      <c r="M20" s="103">
        <f>M18*22/100</f>
        <v>640022.02</v>
      </c>
    </row>
    <row r="21" spans="1:15" ht="29.4" customHeight="1" x14ac:dyDescent="0.3">
      <c r="A21" s="8"/>
      <c r="B21" s="7"/>
      <c r="C21" s="9"/>
      <c r="D21" s="9"/>
      <c r="E21" s="7"/>
      <c r="F21" s="7"/>
      <c r="G21" s="9"/>
      <c r="H21" s="7"/>
      <c r="I21" s="9"/>
      <c r="J21" s="9"/>
      <c r="L21" s="5"/>
      <c r="M21" s="8"/>
      <c r="N21" s="3"/>
      <c r="O21" s="2"/>
    </row>
    <row r="22" spans="1:15" ht="29.4" customHeight="1" x14ac:dyDescent="0.3">
      <c r="A22" s="49"/>
      <c r="M22" s="8"/>
      <c r="N22" s="1"/>
      <c r="O22" s="8"/>
    </row>
    <row r="23" spans="1:15" ht="29.4" customHeight="1" x14ac:dyDescent="0.3">
      <c r="A23" s="7"/>
      <c r="B23" s="49"/>
      <c r="C23" s="49"/>
      <c r="D23" s="49"/>
      <c r="E23" s="49"/>
      <c r="F23" s="49"/>
      <c r="G23" s="49"/>
      <c r="H23" s="49"/>
    </row>
    <row r="24" spans="1:15" ht="29.4" customHeight="1" x14ac:dyDescent="0.3">
      <c r="A24" s="7"/>
      <c r="K24" s="9"/>
      <c r="L24" s="10"/>
      <c r="M24" s="8"/>
      <c r="N24" s="8"/>
      <c r="O24" s="8"/>
    </row>
    <row r="25" spans="1:15" ht="29.4" customHeight="1" x14ac:dyDescent="0.3">
      <c r="I25" s="49"/>
      <c r="J25" s="49"/>
      <c r="K25" s="49"/>
      <c r="L25" s="49"/>
    </row>
    <row r="26" spans="1:15" ht="29.4" customHeight="1" x14ac:dyDescent="0.3">
      <c r="I26" s="9"/>
      <c r="J26" s="9"/>
      <c r="K26" s="9"/>
      <c r="L26" s="49"/>
    </row>
    <row r="27" spans="1:15" ht="29.4" customHeight="1" x14ac:dyDescent="0.3"/>
    <row r="28" spans="1:15" ht="29.4" customHeight="1" x14ac:dyDescent="0.3"/>
    <row r="29" spans="1:15" ht="29.4" customHeight="1" x14ac:dyDescent="0.3"/>
    <row r="30" spans="1:15" ht="29.4" customHeight="1" x14ac:dyDescent="0.3"/>
    <row r="31" spans="1:15" ht="29.4" customHeight="1" x14ac:dyDescent="0.3"/>
    <row r="32" spans="1:15" ht="29.4" customHeight="1" x14ac:dyDescent="0.3"/>
    <row r="33" ht="29.4" customHeight="1" x14ac:dyDescent="0.3"/>
    <row r="34" ht="29.4" customHeight="1" x14ac:dyDescent="0.3"/>
    <row r="35" ht="29.4" customHeight="1" x14ac:dyDescent="0.3"/>
    <row r="36" ht="29.4" customHeight="1" x14ac:dyDescent="0.3"/>
    <row r="37" ht="29.4" customHeight="1" x14ac:dyDescent="0.3"/>
    <row r="38" ht="29.4" customHeight="1" x14ac:dyDescent="0.3"/>
    <row r="39" ht="29.4" customHeight="1" x14ac:dyDescent="0.3"/>
    <row r="40" ht="29.4" customHeight="1" x14ac:dyDescent="0.3"/>
    <row r="41" ht="29.4" customHeight="1" x14ac:dyDescent="0.3"/>
    <row r="42" ht="29.4" customHeight="1" x14ac:dyDescent="0.3"/>
    <row r="43" ht="29.4" customHeight="1" x14ac:dyDescent="0.3"/>
    <row r="44" ht="29.4" customHeight="1" x14ac:dyDescent="0.3"/>
    <row r="45" ht="29.4" customHeight="1" x14ac:dyDescent="0.3"/>
    <row r="46" ht="29.4" customHeight="1" x14ac:dyDescent="0.3"/>
    <row r="47" ht="29.4" customHeight="1" x14ac:dyDescent="0.3"/>
    <row r="48" ht="29.4" customHeight="1" x14ac:dyDescent="0.3"/>
  </sheetData>
  <mergeCells count="10">
    <mergeCell ref="A10:A11"/>
    <mergeCell ref="B10:B11"/>
    <mergeCell ref="C10:C11"/>
    <mergeCell ref="D10:D11"/>
    <mergeCell ref="E10:E11"/>
    <mergeCell ref="L10:L11"/>
    <mergeCell ref="M10:M11"/>
    <mergeCell ref="F10:H10"/>
    <mergeCell ref="J10:J11"/>
    <mergeCell ref="K10:K11"/>
  </mergeCells>
  <printOptions horizontalCentered="1"/>
  <pageMargins left="0" right="0" top="0.39370078740157483" bottom="0" header="0" footer="0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2026</vt:lpstr>
      <vt:lpstr>2026ФСВВ</vt:lpstr>
    </vt:vector>
  </TitlesOfParts>
  <Company>Mellon Ukraine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m.sklyarova</dc:creator>
  <cp:lastModifiedBy>Секретарь</cp:lastModifiedBy>
  <cp:lastPrinted>2025-12-11T10:35:50Z</cp:lastPrinted>
  <dcterms:created xsi:type="dcterms:W3CDTF">2012-01-04T17:43:50Z</dcterms:created>
  <dcterms:modified xsi:type="dcterms:W3CDTF">2025-12-25T07:31:33Z</dcterms:modified>
</cp:coreProperties>
</file>